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ynette.cardoza52\Desktop\FEDPRO\DOCS\Website Forms\2024-2025\"/>
    </mc:Choice>
  </mc:AlternateContent>
  <bookViews>
    <workbookView xWindow="0" yWindow="0" windowWidth="2370" windowHeight="0" tabRatio="316" activeTab="2"/>
  </bookViews>
  <sheets>
    <sheet name="Employee Information" sheetId="2" r:id="rId1"/>
    <sheet name="Payroll Calculator" sheetId="4" r:id="rId2"/>
    <sheet name="Master Template" sheetId="1" r:id="rId3"/>
  </sheets>
  <definedNames>
    <definedName name="_xlnm.Print_Area" localSheetId="0">'Employee Information'!$B$4:$X$54</definedName>
    <definedName name="_xlnm.Print_Area" localSheetId="2">'Master Template'!$A$1:$I$56</definedName>
    <definedName name="_xlnm.Print_Area" localSheetId="1">'Payroll Calculator'!$B$1:$BX$84</definedName>
  </definedNames>
  <calcPr calcId="191029"/>
</workbook>
</file>

<file path=xl/calcChain.xml><?xml version="1.0" encoding="utf-8"?>
<calcChain xmlns="http://schemas.openxmlformats.org/spreadsheetml/2006/main">
  <c r="D48" i="1" l="1"/>
  <c r="D47" i="1"/>
  <c r="D46" i="1"/>
  <c r="H11" i="1" l="1"/>
  <c r="F24" i="1" l="1"/>
  <c r="C48" i="1" l="1"/>
  <c r="C47" i="1"/>
  <c r="C46" i="1"/>
  <c r="E42" i="1"/>
  <c r="B42" i="1"/>
  <c r="C17" i="1"/>
  <c r="B15" i="1"/>
  <c r="G13" i="1"/>
  <c r="B13" i="1"/>
  <c r="B11" i="1"/>
  <c r="D11" i="1"/>
  <c r="BX84" i="4" l="1"/>
  <c r="E84" i="4"/>
  <c r="D84" i="4"/>
  <c r="C84" i="4"/>
  <c r="BX83" i="4"/>
  <c r="E83" i="4"/>
  <c r="D83" i="4"/>
  <c r="C83" i="4"/>
  <c r="BX82" i="4"/>
  <c r="E82" i="4"/>
  <c r="D82" i="4"/>
  <c r="C82" i="4"/>
  <c r="BX81" i="4"/>
  <c r="E81" i="4"/>
  <c r="D81" i="4"/>
  <c r="C81" i="4"/>
  <c r="BX80" i="4"/>
  <c r="E80" i="4"/>
  <c r="D80" i="4"/>
  <c r="C80" i="4"/>
  <c r="BX79" i="4"/>
  <c r="E79" i="4"/>
  <c r="D79" i="4"/>
  <c r="C79" i="4"/>
  <c r="BX78" i="4"/>
  <c r="E78" i="4"/>
  <c r="D78" i="4"/>
  <c r="C78" i="4"/>
  <c r="BX77" i="4"/>
  <c r="E77" i="4"/>
  <c r="D77" i="4"/>
  <c r="C77" i="4"/>
  <c r="BX76" i="4"/>
  <c r="E76" i="4"/>
  <c r="D76" i="4"/>
  <c r="C76" i="4"/>
  <c r="BX75" i="4"/>
  <c r="E75" i="4"/>
  <c r="D75" i="4"/>
  <c r="C75" i="4"/>
  <c r="BX74" i="4"/>
  <c r="E74" i="4"/>
  <c r="D74" i="4"/>
  <c r="C74" i="4"/>
  <c r="BX73" i="4"/>
  <c r="E73" i="4"/>
  <c r="D73" i="4"/>
  <c r="C73" i="4"/>
  <c r="BX72" i="4"/>
  <c r="E72" i="4"/>
  <c r="D72" i="4"/>
  <c r="C72" i="4"/>
  <c r="BX71" i="4"/>
  <c r="E71" i="4"/>
  <c r="D71" i="4"/>
  <c r="C71" i="4"/>
  <c r="BX70" i="4"/>
  <c r="E70" i="4"/>
  <c r="D70" i="4"/>
  <c r="C70" i="4"/>
  <c r="BX69" i="4"/>
  <c r="E69" i="4"/>
  <c r="D69" i="4"/>
  <c r="C69" i="4"/>
  <c r="BX68" i="4"/>
  <c r="E68" i="4"/>
  <c r="D68" i="4"/>
  <c r="C68" i="4"/>
  <c r="BX67" i="4"/>
  <c r="E67" i="4"/>
  <c r="D67" i="4"/>
  <c r="C67" i="4"/>
  <c r="BX66" i="4"/>
  <c r="E66" i="4"/>
  <c r="D66" i="4"/>
  <c r="C66" i="4"/>
  <c r="BX65" i="4"/>
  <c r="E65" i="4"/>
  <c r="D65" i="4"/>
  <c r="C65" i="4"/>
  <c r="BX64" i="4"/>
  <c r="E64" i="4"/>
  <c r="D64" i="4"/>
  <c r="C64" i="4"/>
  <c r="C6" i="4" l="1"/>
  <c r="D5" i="1" l="1"/>
  <c r="BX63" i="4" l="1"/>
  <c r="BX62" i="4"/>
  <c r="BX61" i="4"/>
  <c r="BX60" i="4"/>
  <c r="BX59" i="4"/>
  <c r="BX58" i="4"/>
  <c r="BX57" i="4"/>
  <c r="BX56" i="4"/>
  <c r="BX55" i="4"/>
  <c r="BX54" i="4"/>
  <c r="BX53" i="4"/>
  <c r="E63" i="4"/>
  <c r="D63" i="4"/>
  <c r="C63" i="4"/>
  <c r="D62" i="4"/>
  <c r="C62" i="4"/>
  <c r="D61" i="4"/>
  <c r="C61" i="4"/>
  <c r="D60" i="4"/>
  <c r="C60" i="4"/>
  <c r="D59" i="4"/>
  <c r="C59" i="4"/>
  <c r="D58" i="4"/>
  <c r="C58" i="4"/>
  <c r="D57" i="4"/>
  <c r="C57" i="4"/>
  <c r="D56" i="4"/>
  <c r="C56" i="4"/>
  <c r="D55" i="4"/>
  <c r="C55" i="4"/>
  <c r="D54" i="4"/>
  <c r="C54" i="4"/>
  <c r="E61" i="4"/>
  <c r="E60" i="4"/>
  <c r="E59" i="4"/>
  <c r="E58" i="4"/>
  <c r="E57" i="4"/>
  <c r="E56" i="4"/>
  <c r="E55" i="4"/>
  <c r="E54" i="4"/>
  <c r="E62" i="4"/>
  <c r="E53" i="4"/>
  <c r="D53" i="4"/>
  <c r="C53" i="4"/>
  <c r="E46" i="4" l="1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B31" i="1"/>
  <c r="B22" i="1"/>
  <c r="B33" i="1"/>
  <c r="C33" i="1"/>
  <c r="D33" i="1"/>
  <c r="E33" i="1"/>
  <c r="F33" i="1"/>
  <c r="G33" i="1"/>
  <c r="H33" i="1"/>
  <c r="B34" i="1"/>
  <c r="C34" i="1"/>
  <c r="D34" i="1"/>
  <c r="E34" i="1"/>
  <c r="F34" i="1"/>
  <c r="G34" i="1"/>
  <c r="H34" i="1"/>
  <c r="B35" i="1"/>
  <c r="C35" i="1"/>
  <c r="D35" i="1"/>
  <c r="E35" i="1"/>
  <c r="F35" i="1"/>
  <c r="G35" i="1"/>
  <c r="H35" i="1"/>
  <c r="B36" i="1"/>
  <c r="C36" i="1"/>
  <c r="D36" i="1"/>
  <c r="E36" i="1"/>
  <c r="F36" i="1"/>
  <c r="G36" i="1"/>
  <c r="H36" i="1"/>
  <c r="B37" i="1"/>
  <c r="C37" i="1"/>
  <c r="D37" i="1"/>
  <c r="E37" i="1"/>
  <c r="F37" i="1"/>
  <c r="G37" i="1"/>
  <c r="H37" i="1"/>
  <c r="B24" i="1"/>
  <c r="C24" i="1"/>
  <c r="D24" i="1"/>
  <c r="E24" i="1"/>
  <c r="G24" i="1"/>
  <c r="H24" i="1"/>
  <c r="B25" i="1"/>
  <c r="C25" i="1"/>
  <c r="D25" i="1"/>
  <c r="E25" i="1"/>
  <c r="F25" i="1"/>
  <c r="G25" i="1"/>
  <c r="H25" i="1"/>
  <c r="B26" i="1"/>
  <c r="C26" i="1"/>
  <c r="D26" i="1"/>
  <c r="E26" i="1"/>
  <c r="F26" i="1"/>
  <c r="G26" i="1"/>
  <c r="H26" i="1"/>
  <c r="B27" i="1"/>
  <c r="C27" i="1"/>
  <c r="D27" i="1"/>
  <c r="E27" i="1"/>
  <c r="F27" i="1"/>
  <c r="G27" i="1"/>
  <c r="H27" i="1"/>
  <c r="B28" i="1"/>
  <c r="C28" i="1"/>
  <c r="D28" i="1"/>
  <c r="E28" i="1"/>
  <c r="F28" i="1"/>
  <c r="G28" i="1"/>
  <c r="H28" i="1"/>
  <c r="W8" i="2"/>
  <c r="W9" i="2" s="1"/>
  <c r="W10" i="2" s="1"/>
  <c r="W11" i="2" s="1"/>
  <c r="W12" i="2" s="1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BX50" i="4"/>
  <c r="E50" i="4"/>
  <c r="D50" i="4"/>
  <c r="C50" i="4"/>
  <c r="F42" i="1"/>
  <c r="BX52" i="4"/>
  <c r="E52" i="4"/>
  <c r="BX51" i="4"/>
  <c r="E51" i="4"/>
  <c r="BX49" i="4"/>
  <c r="E49" i="4"/>
  <c r="BX48" i="4"/>
  <c r="E48" i="4"/>
  <c r="BX47" i="4"/>
  <c r="E47" i="4"/>
  <c r="BX46" i="4"/>
  <c r="BX45" i="4"/>
  <c r="BX44" i="4"/>
  <c r="BX43" i="4"/>
  <c r="BX42" i="4"/>
  <c r="BX41" i="4"/>
  <c r="BX40" i="4"/>
  <c r="BX39" i="4"/>
  <c r="BX38" i="4"/>
  <c r="D13" i="1"/>
  <c r="C13" i="1"/>
  <c r="BX37" i="4"/>
  <c r="BX36" i="4"/>
  <c r="BX35" i="4"/>
  <c r="BX34" i="4"/>
  <c r="BX33" i="4"/>
  <c r="BX32" i="4"/>
  <c r="BX31" i="4"/>
  <c r="BX30" i="4"/>
  <c r="BX29" i="4"/>
  <c r="BX28" i="4"/>
  <c r="BX27" i="4"/>
  <c r="BX26" i="4"/>
  <c r="BX25" i="4"/>
  <c r="BX24" i="4"/>
  <c r="BX23" i="4"/>
  <c r="BX22" i="4"/>
  <c r="BX21" i="4"/>
  <c r="BX20" i="4"/>
  <c r="BX19" i="4"/>
  <c r="BX18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5" i="4"/>
  <c r="D52" i="4"/>
  <c r="C52" i="4"/>
  <c r="D51" i="4"/>
  <c r="C51" i="4"/>
  <c r="D49" i="4"/>
  <c r="C49" i="4"/>
  <c r="D48" i="4"/>
  <c r="C48" i="4"/>
  <c r="D47" i="4"/>
  <c r="C47" i="4"/>
  <c r="D46" i="4"/>
  <c r="C46" i="4"/>
  <c r="D45" i="4"/>
  <c r="C45" i="4"/>
  <c r="D44" i="4"/>
  <c r="C44" i="4"/>
  <c r="D43" i="4"/>
  <c r="C43" i="4"/>
  <c r="D42" i="4"/>
  <c r="C42" i="4"/>
  <c r="D41" i="4"/>
  <c r="C41" i="4"/>
  <c r="D40" i="4"/>
  <c r="C40" i="4"/>
  <c r="D39" i="4"/>
  <c r="C39" i="4"/>
  <c r="D38" i="4"/>
  <c r="C38" i="4"/>
  <c r="D37" i="4"/>
  <c r="C37" i="4"/>
  <c r="D36" i="4"/>
  <c r="C36" i="4"/>
  <c r="D35" i="4"/>
  <c r="C35" i="4"/>
  <c r="D34" i="4"/>
  <c r="C34" i="4"/>
  <c r="D33" i="4"/>
  <c r="C33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12" i="4"/>
  <c r="C12" i="4"/>
  <c r="D11" i="4"/>
  <c r="C11" i="4"/>
  <c r="D10" i="4"/>
  <c r="C10" i="4"/>
  <c r="D9" i="4"/>
  <c r="C9" i="4"/>
  <c r="D8" i="4"/>
  <c r="C8" i="4"/>
  <c r="D7" i="4"/>
  <c r="C7" i="4"/>
  <c r="D6" i="4"/>
  <c r="D5" i="4"/>
  <c r="C5" i="4"/>
  <c r="E5" i="4"/>
  <c r="W56" i="2" l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W77" i="2" s="1"/>
  <c r="W78" i="2" s="1"/>
  <c r="W79" i="2" s="1"/>
  <c r="W80" i="2" s="1"/>
  <c r="W81" i="2" s="1"/>
  <c r="W82" i="2" s="1"/>
  <c r="W83" i="2" s="1"/>
  <c r="W84" i="2" s="1"/>
  <c r="W85" i="2" s="1"/>
  <c r="C5" i="1"/>
  <c r="C49" i="1"/>
  <c r="I35" i="1"/>
  <c r="I34" i="1"/>
  <c r="G42" i="1"/>
  <c r="I33" i="1"/>
  <c r="I36" i="1"/>
  <c r="I27" i="1"/>
  <c r="I37" i="1"/>
  <c r="I28" i="1"/>
  <c r="I24" i="1"/>
  <c r="I25" i="1"/>
  <c r="I26" i="1"/>
  <c r="I38" i="1" l="1"/>
  <c r="I29" i="1"/>
  <c r="I39" i="1" l="1"/>
  <c r="C42" i="1" s="1"/>
  <c r="D42" i="1" s="1"/>
  <c r="H42" i="1" s="1"/>
  <c r="B47" i="1" s="1"/>
  <c r="B46" i="1" l="1"/>
  <c r="B48" i="1"/>
  <c r="B49" i="1" l="1"/>
</calcChain>
</file>

<file path=xl/comments1.xml><?xml version="1.0" encoding="utf-8"?>
<comments xmlns="http://schemas.openxmlformats.org/spreadsheetml/2006/main">
  <authors>
    <author>LISA E. GONZALEZ</author>
  </authors>
  <commentList>
    <comment ref="V5" authorId="0" shapeId="0">
      <text>
        <r>
          <rPr>
            <b/>
            <sz val="9"/>
            <color indexed="81"/>
            <rFont val="Tahoma"/>
            <family val="2"/>
          </rPr>
          <t xml:space="preserve">Indicate what this pay is for:  Extended Day, Extended Year, Project Smart, Gear Up, ELDA Program, AVID, etc.
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</rPr>
          <t xml:space="preserve">FYI….
100% is to be entered as 1.
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 xml:space="preserve">This number must be changed each time that you use this form.  </t>
        </r>
        <r>
          <rPr>
            <b/>
            <i/>
            <sz val="9"/>
            <color indexed="81"/>
            <rFont val="Tahoma"/>
            <family val="2"/>
          </rPr>
          <t>(Suggestion is to change the first 3 or 4 numbers, i.e., 11001 to 111001, next time to 112001, etc. OR if you do not use all the lines on this form, enter the number on the next blank row.)</t>
        </r>
      </text>
    </comment>
  </commentList>
</comments>
</file>

<file path=xl/comments2.xml><?xml version="1.0" encoding="utf-8"?>
<comments xmlns="http://schemas.openxmlformats.org/spreadsheetml/2006/main">
  <authors>
    <author>LISA E. GONZALEZ</author>
  </authors>
  <commentList>
    <comment ref="M1" authorId="0" shapeId="0">
      <text>
        <r>
          <rPr>
            <b/>
            <sz val="9"/>
            <color indexed="81"/>
            <rFont val="Tahoma"/>
            <family val="2"/>
          </rPr>
          <t>Make sure you enter the month and year here in both columns.  If only using one month, second month should be blank.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 xml:space="preserve">Remember, the weeks follow the actual calendar.  </t>
        </r>
      </text>
    </comment>
  </commentList>
</comments>
</file>

<file path=xl/comments3.xml><?xml version="1.0" encoding="utf-8"?>
<comments xmlns="http://schemas.openxmlformats.org/spreadsheetml/2006/main">
  <authors>
    <author>LISA E. GONZALEZ</author>
  </authors>
  <commentList>
    <comment ref="H5" authorId="0" shapeId="0">
      <text>
        <r>
          <rPr>
            <b/>
            <sz val="9"/>
            <color indexed="81"/>
            <rFont val="Tahoma"/>
            <family val="2"/>
          </rPr>
          <t>Password is "id" in lower case.  For Extra Pay ID, enter the number that appears in column B on the Employee Information sheet.</t>
        </r>
      </text>
    </comment>
  </commentList>
</comments>
</file>

<file path=xl/sharedStrings.xml><?xml version="1.0" encoding="utf-8"?>
<sst xmlns="http://schemas.openxmlformats.org/spreadsheetml/2006/main" count="219" uniqueCount="91">
  <si>
    <t xml:space="preserve"> </t>
  </si>
  <si>
    <t>EXTRA PAY REPORT</t>
  </si>
  <si>
    <t>Position:</t>
  </si>
  <si>
    <t>Location:</t>
  </si>
  <si>
    <t>This pay is for:</t>
  </si>
  <si>
    <t>PLEASE INDICATE THE NUMBER OF HOURS WORKED UNDER APPROPRIATE DATE!</t>
  </si>
  <si>
    <t>Week</t>
  </si>
  <si>
    <t>Sunday</t>
  </si>
  <si>
    <t>Monday</t>
  </si>
  <si>
    <t>Tuesday</t>
  </si>
  <si>
    <t>Wednesday</t>
  </si>
  <si>
    <t>Thursday</t>
  </si>
  <si>
    <t>Friday</t>
  </si>
  <si>
    <t>Saturday</t>
  </si>
  <si>
    <t>Total Hours</t>
  </si>
  <si>
    <t>Total</t>
  </si>
  <si>
    <t>Control Number:</t>
  </si>
  <si>
    <t>Grade Level:</t>
  </si>
  <si>
    <t>Hourly Rate</t>
  </si>
  <si>
    <t>Total Due</t>
  </si>
  <si>
    <t>Flat Rate</t>
  </si>
  <si>
    <t># of Days</t>
  </si>
  <si>
    <t>Grand Total</t>
  </si>
  <si>
    <t>Payroll Distribution</t>
  </si>
  <si>
    <t>Employee's Signature:</t>
  </si>
  <si>
    <t>Supervisor's Signature:</t>
  </si>
  <si>
    <t>Date</t>
  </si>
  <si>
    <t>Final Approval Signature</t>
  </si>
  <si>
    <t>Employee ID</t>
  </si>
  <si>
    <t>Hourly Wage</t>
  </si>
  <si>
    <t>Gross Pay</t>
  </si>
  <si>
    <t>Regular Hours Worked</t>
  </si>
  <si>
    <t>Payroll calculator</t>
  </si>
  <si>
    <t>Location</t>
  </si>
  <si>
    <t>Account #</t>
  </si>
  <si>
    <t>Job Title</t>
  </si>
  <si>
    <t>Program</t>
  </si>
  <si>
    <t>Program ID</t>
  </si>
  <si>
    <t>Sun</t>
  </si>
  <si>
    <t>Mon</t>
  </si>
  <si>
    <t>Tues</t>
  </si>
  <si>
    <t>Wed</t>
  </si>
  <si>
    <t>Thurs</t>
  </si>
  <si>
    <t>Fri</t>
  </si>
  <si>
    <t>Sat</t>
  </si>
  <si>
    <t>Control #</t>
  </si>
  <si>
    <t>Number of In-Service Days</t>
  </si>
  <si>
    <t>%</t>
  </si>
  <si>
    <t>In-Service        Rate</t>
  </si>
  <si>
    <t>Grade     Level</t>
  </si>
  <si>
    <t>Campus      ID</t>
  </si>
  <si>
    <t>Week 1</t>
  </si>
  <si>
    <t>Week 2</t>
  </si>
  <si>
    <t>Week 3</t>
  </si>
  <si>
    <t>Week 4</t>
  </si>
  <si>
    <t>Week 5</t>
  </si>
  <si>
    <t>Teacher</t>
  </si>
  <si>
    <t>First Name:</t>
  </si>
  <si>
    <t>Last Name:</t>
  </si>
  <si>
    <t>Last Name</t>
  </si>
  <si>
    <t>First Name</t>
  </si>
  <si>
    <t>Employee Last Name</t>
  </si>
  <si>
    <t>Employee First Name</t>
  </si>
  <si>
    <t>PK-K           Bilingual</t>
  </si>
  <si>
    <t>Employee Information</t>
  </si>
  <si>
    <t>SCE</t>
  </si>
  <si>
    <t>Title I, Part A Regular</t>
  </si>
  <si>
    <t>-001</t>
  </si>
  <si>
    <t>Sample</t>
  </si>
  <si>
    <t>Jane</t>
  </si>
  <si>
    <t>10th-12th</t>
  </si>
  <si>
    <t>High School</t>
  </si>
  <si>
    <t>Tutorial Program</t>
  </si>
  <si>
    <t xml:space="preserve">MONTH: </t>
  </si>
  <si>
    <t>Month:</t>
  </si>
  <si>
    <t>MONTH:</t>
  </si>
  <si>
    <t>Amount</t>
  </si>
  <si>
    <t>Account Number to Charge</t>
  </si>
  <si>
    <t>Sub-Total</t>
  </si>
  <si>
    <t># of Hours</t>
  </si>
  <si>
    <t>Donna Independent School District</t>
  </si>
  <si>
    <t>Federal Programs Department</t>
  </si>
  <si>
    <t>Extra Pay ID</t>
  </si>
  <si>
    <t>211.11.6118.00.001.24.0.TT</t>
  </si>
  <si>
    <t>164.11.6118.00.001.30.0.TT</t>
  </si>
  <si>
    <t>DONNA ISD</t>
  </si>
  <si>
    <t>Indicate specific program, i.e., Extended Day, Extended Year, Gear Up, Project Smart, etc.</t>
  </si>
  <si>
    <t>extrapay</t>
  </si>
  <si>
    <t>Extra Duty Pay Report - Workbook - Extended Day Tutorial Programs / Summer School</t>
  </si>
  <si>
    <t>August 2023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</si>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</sst>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[$-409]mmmm\ d\,\ yyyy;@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8"/>
      <color indexed="9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b/>
      <sz val="14"/>
      <name val="Arial"/>
      <family val="2"/>
    </font>
    <font>
      <b/>
      <i/>
      <sz val="9"/>
      <color indexed="81"/>
      <name val="Tahoma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48"/>
      </patternFill>
    </fill>
    <fill>
      <patternFill patternType="solid">
        <fgColor indexed="61"/>
        <bgColor indexed="64"/>
      </patternFill>
    </fill>
    <fill>
      <patternFill patternType="solid">
        <fgColor rgb="FF6424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5F4F7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1"/>
      </top>
      <bottom style="thin">
        <color indexed="61"/>
      </bottom>
      <diagonal/>
    </border>
    <border>
      <left style="thin">
        <color indexed="22"/>
      </left>
      <right style="double">
        <color indexed="55"/>
      </right>
      <top style="thin">
        <color indexed="61"/>
      </top>
      <bottom style="thin">
        <color indexed="61"/>
      </bottom>
      <diagonal/>
    </border>
    <border>
      <left style="double">
        <color indexed="55"/>
      </left>
      <right style="double">
        <color indexed="55"/>
      </right>
      <top/>
      <bottom style="thin">
        <color indexed="22"/>
      </bottom>
      <diagonal/>
    </border>
    <border>
      <left/>
      <right style="double">
        <color indexed="64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double">
        <color indexed="55"/>
      </right>
      <top/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 style="thin">
        <color indexed="61"/>
      </right>
      <top style="thin">
        <color indexed="22"/>
      </top>
      <bottom style="thin">
        <color indexed="46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55"/>
      </top>
      <bottom style="thick">
        <color indexed="55"/>
      </bottom>
      <diagonal/>
    </border>
    <border>
      <left/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55"/>
      </left>
      <right/>
      <top style="thick">
        <color indexed="55"/>
      </top>
      <bottom style="thick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22"/>
      </right>
      <top style="thin">
        <color indexed="61"/>
      </top>
      <bottom style="thin">
        <color indexed="61"/>
      </bottom>
      <diagonal/>
    </border>
    <border>
      <left style="thin">
        <color indexed="55"/>
      </left>
      <right style="thick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22"/>
      </left>
      <right style="thick">
        <color indexed="64"/>
      </right>
      <top style="thin">
        <color indexed="61"/>
      </top>
      <bottom style="thin">
        <color indexed="61"/>
      </bottom>
      <diagonal/>
    </border>
    <border>
      <left style="thin">
        <color indexed="55"/>
      </left>
      <right/>
      <top style="thin">
        <color indexed="61"/>
      </top>
      <bottom style="thin">
        <color indexed="61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55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4" xfId="0" applyBorder="1"/>
    <xf numFmtId="0" fontId="4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165" fontId="6" fillId="4" borderId="7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/>
    <xf numFmtId="44" fontId="0" fillId="0" borderId="0" xfId="1" applyFont="1"/>
    <xf numFmtId="15" fontId="2" fillId="2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8" xfId="0" applyBorder="1"/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165" fontId="6" fillId="0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165" fontId="6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/>
    <xf numFmtId="0" fontId="6" fillId="0" borderId="0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3" borderId="2" xfId="0" quotePrefix="1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0" fillId="0" borderId="17" xfId="0" applyBorder="1" applyAlignment="1">
      <alignment horizontal="center"/>
    </xf>
    <xf numFmtId="166" fontId="2" fillId="2" borderId="0" xfId="0" applyNumberFormat="1" applyFont="1" applyFill="1" applyBorder="1" applyAlignment="1">
      <alignment horizontal="left" vertical="center"/>
    </xf>
    <xf numFmtId="166" fontId="2" fillId="2" borderId="0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0" borderId="3" xfId="0" applyBorder="1" applyAlignment="1">
      <alignment horizontal="left"/>
    </xf>
    <xf numFmtId="0" fontId="2" fillId="0" borderId="3" xfId="0" applyFont="1" applyBorder="1" applyAlignment="1">
      <alignment horizontal="center"/>
    </xf>
    <xf numFmtId="0" fontId="0" fillId="0" borderId="25" xfId="0" applyBorder="1" applyAlignment="1">
      <alignment horizontal="center"/>
    </xf>
    <xf numFmtId="44" fontId="0" fillId="0" borderId="23" xfId="1" applyNumberFormat="1" applyFont="1" applyBorder="1"/>
    <xf numFmtId="44" fontId="0" fillId="5" borderId="25" xfId="1" applyFont="1" applyFill="1" applyBorder="1"/>
    <xf numFmtId="0" fontId="0" fillId="5" borderId="25" xfId="0" applyNumberFormat="1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left"/>
    </xf>
    <xf numFmtId="49" fontId="2" fillId="4" borderId="27" xfId="0" applyNumberFormat="1" applyFont="1" applyFill="1" applyBorder="1" applyAlignment="1">
      <alignment horizontal="left"/>
    </xf>
    <xf numFmtId="0" fontId="2" fillId="4" borderId="27" xfId="0" applyFont="1" applyFill="1" applyBorder="1" applyAlignment="1">
      <alignment horizontal="left"/>
    </xf>
    <xf numFmtId="0" fontId="2" fillId="4" borderId="28" xfId="0" applyFont="1" applyFill="1" applyBorder="1" applyAlignment="1">
      <alignment horizontal="left"/>
    </xf>
    <xf numFmtId="0" fontId="2" fillId="4" borderId="2" xfId="0" applyFont="1" applyFill="1" applyBorder="1"/>
    <xf numFmtId="0" fontId="11" fillId="6" borderId="26" xfId="0" applyFont="1" applyFill="1" applyBorder="1" applyAlignment="1">
      <alignment horizontal="left"/>
    </xf>
    <xf numFmtId="14" fontId="11" fillId="6" borderId="27" xfId="0" applyNumberFormat="1" applyFont="1" applyFill="1" applyBorder="1" applyAlignment="1">
      <alignment horizontal="left"/>
    </xf>
    <xf numFmtId="0" fontId="11" fillId="6" borderId="27" xfId="0" applyFont="1" applyFill="1" applyBorder="1" applyAlignment="1">
      <alignment horizontal="left"/>
    </xf>
    <xf numFmtId="0" fontId="11" fillId="6" borderId="28" xfId="0" applyFont="1" applyFill="1" applyBorder="1" applyAlignment="1">
      <alignment horizontal="left"/>
    </xf>
    <xf numFmtId="0" fontId="11" fillId="6" borderId="2" xfId="0" applyFont="1" applyFill="1" applyBorder="1" applyAlignment="1">
      <alignment horizontal="center"/>
    </xf>
    <xf numFmtId="0" fontId="11" fillId="6" borderId="2" xfId="0" applyFont="1" applyFill="1" applyBorder="1"/>
    <xf numFmtId="0" fontId="0" fillId="0" borderId="33" xfId="0" applyBorder="1" applyAlignment="1">
      <alignment horizontal="right"/>
    </xf>
    <xf numFmtId="0" fontId="0" fillId="0" borderId="34" xfId="0" applyBorder="1" applyAlignment="1">
      <alignment horizontal="left"/>
    </xf>
    <xf numFmtId="0" fontId="0" fillId="0" borderId="20" xfId="0" applyBorder="1"/>
    <xf numFmtId="0" fontId="0" fillId="0" borderId="35" xfId="0" applyBorder="1"/>
    <xf numFmtId="0" fontId="0" fillId="0" borderId="21" xfId="0" applyBorder="1"/>
    <xf numFmtId="0" fontId="0" fillId="0" borderId="17" xfId="0" applyBorder="1"/>
    <xf numFmtId="0" fontId="0" fillId="0" borderId="36" xfId="0" applyBorder="1" applyAlignment="1">
      <alignment horizontal="left"/>
    </xf>
    <xf numFmtId="0" fontId="0" fillId="0" borderId="36" xfId="0" applyBorder="1"/>
    <xf numFmtId="0" fontId="12" fillId="4" borderId="2" xfId="0" applyFont="1" applyFill="1" applyBorder="1" applyAlignment="1">
      <alignment horizontal="center"/>
    </xf>
    <xf numFmtId="0" fontId="12" fillId="4" borderId="42" xfId="0" applyFont="1" applyFill="1" applyBorder="1" applyAlignment="1">
      <alignment horizontal="center"/>
    </xf>
    <xf numFmtId="0" fontId="0" fillId="0" borderId="32" xfId="0" applyBorder="1"/>
    <xf numFmtId="0" fontId="0" fillId="0" borderId="43" xfId="0" applyNumberFormat="1" applyBorder="1" applyAlignment="1">
      <alignment horizontal="center"/>
    </xf>
    <xf numFmtId="0" fontId="0" fillId="0" borderId="41" xfId="0" applyNumberFormat="1" applyBorder="1" applyAlignment="1">
      <alignment horizontal="center"/>
    </xf>
    <xf numFmtId="10" fontId="10" fillId="0" borderId="44" xfId="1" applyNumberFormat="1" applyFont="1" applyBorder="1" applyAlignment="1">
      <alignment horizontal="center"/>
    </xf>
    <xf numFmtId="44" fontId="10" fillId="0" borderId="45" xfId="1" applyFont="1" applyBorder="1"/>
    <xf numFmtId="44" fontId="10" fillId="0" borderId="46" xfId="1" applyFont="1" applyBorder="1"/>
    <xf numFmtId="44" fontId="10" fillId="0" borderId="47" xfId="1" applyFont="1" applyBorder="1"/>
    <xf numFmtId="0" fontId="13" fillId="0" borderId="0" xfId="0" applyFont="1"/>
    <xf numFmtId="165" fontId="0" fillId="0" borderId="2" xfId="0" applyNumberFormat="1" applyBorder="1" applyAlignment="1">
      <alignment horizontal="center"/>
    </xf>
    <xf numFmtId="17" fontId="0" fillId="0" borderId="0" xfId="0" applyNumberFormat="1"/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49" xfId="0" applyFont="1" applyFill="1" applyBorder="1" applyAlignment="1" applyProtection="1">
      <alignment horizontal="center" vertical="center"/>
      <protection locked="0"/>
    </xf>
    <xf numFmtId="0" fontId="6" fillId="2" borderId="51" xfId="0" applyFont="1" applyFill="1" applyBorder="1" applyAlignment="1" applyProtection="1">
      <alignment horizontal="center" vertical="center"/>
      <protection locked="0"/>
    </xf>
    <xf numFmtId="165" fontId="6" fillId="4" borderId="7" xfId="1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left" vertical="center" wrapText="1"/>
    </xf>
    <xf numFmtId="10" fontId="7" fillId="8" borderId="2" xfId="0" applyNumberFormat="1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9" borderId="50" xfId="0" applyFont="1" applyFill="1" applyBorder="1" applyAlignment="1">
      <alignment horizontal="center" vertical="center" wrapText="1"/>
    </xf>
    <xf numFmtId="0" fontId="5" fillId="9" borderId="48" xfId="0" applyFont="1" applyFill="1" applyBorder="1" applyAlignment="1">
      <alignment horizontal="center" vertical="center" wrapText="1"/>
    </xf>
    <xf numFmtId="0" fontId="5" fillId="9" borderId="15" xfId="0" applyFont="1" applyFill="1" applyBorder="1" applyAlignment="1">
      <alignment horizontal="center" vertical="center" wrapText="1"/>
    </xf>
    <xf numFmtId="0" fontId="6" fillId="13" borderId="16" xfId="0" applyFont="1" applyFill="1" applyBorder="1" applyAlignment="1">
      <alignment horizontal="center" vertical="center"/>
    </xf>
    <xf numFmtId="0" fontId="6" fillId="13" borderId="5" xfId="0" applyFont="1" applyFill="1" applyBorder="1" applyAlignment="1">
      <alignment horizontal="center" vertical="center"/>
    </xf>
    <xf numFmtId="0" fontId="6" fillId="13" borderId="6" xfId="0" applyFont="1" applyFill="1" applyBorder="1" applyAlignment="1">
      <alignment horizontal="center" vertical="center"/>
    </xf>
    <xf numFmtId="0" fontId="6" fillId="13" borderId="51" xfId="0" applyFont="1" applyFill="1" applyBorder="1" applyAlignment="1">
      <alignment horizontal="center" vertical="center"/>
    </xf>
    <xf numFmtId="0" fontId="6" fillId="13" borderId="49" xfId="0" applyFont="1" applyFill="1" applyBorder="1" applyAlignment="1">
      <alignment horizontal="center" vertical="center"/>
    </xf>
    <xf numFmtId="0" fontId="6" fillId="13" borderId="5" xfId="0" applyFont="1" applyFill="1" applyBorder="1" applyAlignment="1" applyProtection="1">
      <alignment horizontal="center" vertical="center"/>
      <protection locked="0"/>
    </xf>
    <xf numFmtId="0" fontId="6" fillId="13" borderId="6" xfId="0" applyFont="1" applyFill="1" applyBorder="1" applyAlignment="1" applyProtection="1">
      <alignment horizontal="center" vertical="center"/>
      <protection locked="0"/>
    </xf>
    <xf numFmtId="0" fontId="6" fillId="13" borderId="51" xfId="0" applyFont="1" applyFill="1" applyBorder="1" applyAlignment="1" applyProtection="1">
      <alignment horizontal="center" vertical="center"/>
      <protection locked="0"/>
    </xf>
    <xf numFmtId="0" fontId="6" fillId="13" borderId="49" xfId="0" applyFont="1" applyFill="1" applyBorder="1" applyAlignment="1" applyProtection="1">
      <alignment horizontal="center" vertical="center"/>
      <protection locked="0"/>
    </xf>
    <xf numFmtId="0" fontId="6" fillId="2" borderId="52" xfId="0" applyFont="1" applyFill="1" applyBorder="1" applyAlignment="1">
      <alignment horizontal="center" vertical="center"/>
    </xf>
    <xf numFmtId="0" fontId="6" fillId="13" borderId="52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13" borderId="53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6" fillId="13" borderId="55" xfId="0" applyFont="1" applyFill="1" applyBorder="1" applyAlignment="1">
      <alignment horizontal="center" vertical="center"/>
    </xf>
    <xf numFmtId="0" fontId="6" fillId="13" borderId="56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quotePrefix="1" applyNumberFormat="1" applyFont="1" applyFill="1" applyBorder="1" applyAlignment="1">
      <alignment horizontal="center" vertical="center"/>
    </xf>
    <xf numFmtId="44" fontId="2" fillId="0" borderId="2" xfId="0" applyNumberFormat="1" applyFont="1" applyBorder="1"/>
    <xf numFmtId="0" fontId="2" fillId="0" borderId="0" xfId="0" applyFont="1"/>
    <xf numFmtId="165" fontId="6" fillId="0" borderId="57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protection locked="0"/>
    </xf>
    <xf numFmtId="0" fontId="6" fillId="0" borderId="2" xfId="0" applyFont="1" applyFill="1" applyBorder="1" applyAlignment="1" applyProtection="1">
      <alignment horizontal="left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165" fontId="6" fillId="0" borderId="2" xfId="0" applyNumberFormat="1" applyFont="1" applyFill="1" applyBorder="1" applyAlignment="1" applyProtection="1">
      <alignment horizontal="center" vertical="center"/>
      <protection locked="0"/>
    </xf>
    <xf numFmtId="1" fontId="6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NumberFormat="1" applyFont="1" applyFill="1" applyBorder="1" applyAlignment="1" applyProtection="1">
      <alignment horizontal="center" vertical="center"/>
      <protection locked="0"/>
    </xf>
    <xf numFmtId="10" fontId="6" fillId="0" borderId="2" xfId="0" applyNumberFormat="1" applyFont="1" applyFill="1" applyBorder="1" applyAlignment="1" applyProtection="1">
      <alignment horizontal="center" vertical="center"/>
      <protection locked="0"/>
    </xf>
    <xf numFmtId="2" fontId="6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quotePrefix="1" applyFont="1" applyFill="1" applyBorder="1" applyAlignment="1" applyProtection="1">
      <alignment horizontal="center" vertical="center"/>
      <protection locked="0"/>
    </xf>
    <xf numFmtId="4" fontId="6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quotePrefix="1" applyNumberFormat="1" applyFont="1" applyFill="1" applyBorder="1" applyAlignment="1" applyProtection="1">
      <alignment horizontal="center" vertical="center"/>
      <protection locked="0"/>
    </xf>
    <xf numFmtId="0" fontId="6" fillId="4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9" fillId="14" borderId="0" xfId="0" applyFont="1" applyFill="1"/>
    <xf numFmtId="0" fontId="0" fillId="0" borderId="20" xfId="0" applyBorder="1" applyAlignment="1"/>
    <xf numFmtId="0" fontId="4" fillId="2" borderId="2" xfId="0" applyFont="1" applyFill="1" applyBorder="1" applyAlignment="1">
      <alignment horizontal="left" vertical="center"/>
    </xf>
    <xf numFmtId="0" fontId="2" fillId="12" borderId="23" xfId="0" applyFont="1" applyFill="1" applyBorder="1" applyAlignment="1">
      <alignment horizontal="center" vertical="center"/>
    </xf>
    <xf numFmtId="0" fontId="2" fillId="12" borderId="24" xfId="0" applyFont="1" applyFill="1" applyBorder="1" applyAlignment="1">
      <alignment horizontal="center" vertical="center"/>
    </xf>
    <xf numFmtId="0" fontId="2" fillId="12" borderId="25" xfId="0" applyFont="1" applyFill="1" applyBorder="1" applyAlignment="1">
      <alignment horizontal="center" vertical="center"/>
    </xf>
    <xf numFmtId="0" fontId="2" fillId="11" borderId="23" xfId="0" applyFont="1" applyFill="1" applyBorder="1" applyAlignment="1">
      <alignment horizontal="center" vertical="center"/>
    </xf>
    <xf numFmtId="0" fontId="2" fillId="11" borderId="24" xfId="0" applyFont="1" applyFill="1" applyBorder="1" applyAlignment="1">
      <alignment horizontal="center" vertical="center"/>
    </xf>
    <xf numFmtId="0" fontId="2" fillId="11" borderId="25" xfId="0" applyFont="1" applyFill="1" applyBorder="1" applyAlignment="1">
      <alignment horizontal="center" vertical="center"/>
    </xf>
    <xf numFmtId="49" fontId="2" fillId="10" borderId="22" xfId="0" applyNumberFormat="1" applyFont="1" applyFill="1" applyBorder="1" applyAlignment="1" applyProtection="1">
      <alignment horizontal="center" vertical="center"/>
      <protection locked="0"/>
    </xf>
    <xf numFmtId="49" fontId="2" fillId="10" borderId="18" xfId="0" applyNumberFormat="1" applyFont="1" applyFill="1" applyBorder="1" applyAlignment="1" applyProtection="1">
      <alignment horizontal="center" vertical="center"/>
      <protection locked="0"/>
    </xf>
    <xf numFmtId="49" fontId="2" fillId="10" borderId="19" xfId="0" applyNumberFormat="1" applyFont="1" applyFill="1" applyBorder="1" applyAlignment="1" applyProtection="1">
      <alignment horizontal="center" vertical="center"/>
      <protection locked="0"/>
    </xf>
    <xf numFmtId="15" fontId="2" fillId="11" borderId="23" xfId="0" applyNumberFormat="1" applyFont="1" applyFill="1" applyBorder="1" applyAlignment="1">
      <alignment horizontal="center" vertical="center"/>
    </xf>
    <xf numFmtId="0" fontId="0" fillId="11" borderId="24" xfId="0" applyFill="1" applyBorder="1" applyAlignment="1">
      <alignment horizontal="center" vertical="center"/>
    </xf>
    <xf numFmtId="0" fontId="0" fillId="11" borderId="25" xfId="0" applyFill="1" applyBorder="1" applyAlignment="1">
      <alignment horizontal="center" vertical="center"/>
    </xf>
    <xf numFmtId="15" fontId="2" fillId="12" borderId="23" xfId="0" applyNumberFormat="1" applyFont="1" applyFill="1" applyBorder="1" applyAlignment="1">
      <alignment horizontal="center" vertical="center"/>
    </xf>
    <xf numFmtId="15" fontId="2" fillId="12" borderId="24" xfId="0" applyNumberFormat="1" applyFont="1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/>
    </xf>
    <xf numFmtId="0" fontId="0" fillId="12" borderId="25" xfId="0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5" fillId="0" borderId="0" xfId="0" applyFont="1" applyAlignment="1" applyProtection="1">
      <alignment horizontal="center"/>
      <protection locked="0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13" fillId="0" borderId="26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0" fillId="4" borderId="23" xfId="0" applyFill="1" applyBorder="1" applyAlignment="1">
      <alignment horizontal="right"/>
    </xf>
    <xf numFmtId="0" fontId="0" fillId="4" borderId="24" xfId="0" applyFill="1" applyBorder="1" applyAlignment="1">
      <alignment horizontal="right"/>
    </xf>
    <xf numFmtId="0" fontId="0" fillId="4" borderId="25" xfId="0" applyFill="1" applyBorder="1" applyAlignment="1">
      <alignment horizontal="right"/>
    </xf>
    <xf numFmtId="0" fontId="8" fillId="7" borderId="26" xfId="0" applyFont="1" applyFill="1" applyBorder="1" applyAlignment="1">
      <alignment horizontal="center" vertical="center"/>
    </xf>
    <xf numFmtId="0" fontId="9" fillId="7" borderId="27" xfId="0" applyFont="1" applyFill="1" applyBorder="1" applyAlignment="1">
      <alignment vertical="center"/>
    </xf>
    <xf numFmtId="0" fontId="9" fillId="7" borderId="28" xfId="0" applyFont="1" applyFill="1" applyBorder="1" applyAlignment="1">
      <alignment vertical="center"/>
    </xf>
    <xf numFmtId="0" fontId="9" fillId="7" borderId="29" xfId="0" applyFont="1" applyFill="1" applyBorder="1" applyAlignment="1">
      <alignment vertical="center"/>
    </xf>
    <xf numFmtId="0" fontId="9" fillId="7" borderId="0" xfId="0" applyFont="1" applyFill="1" applyAlignment="1">
      <alignment vertical="center"/>
    </xf>
    <xf numFmtId="0" fontId="9" fillId="7" borderId="30" xfId="0" applyFont="1" applyFill="1" applyBorder="1" applyAlignment="1">
      <alignment vertical="center"/>
    </xf>
    <xf numFmtId="0" fontId="9" fillId="7" borderId="31" xfId="0" applyFont="1" applyFill="1" applyBorder="1" applyAlignment="1">
      <alignment vertical="center"/>
    </xf>
    <xf numFmtId="0" fontId="9" fillId="7" borderId="1" xfId="0" applyFont="1" applyFill="1" applyBorder="1" applyAlignment="1">
      <alignment vertical="center"/>
    </xf>
    <xf numFmtId="0" fontId="9" fillId="7" borderId="32" xfId="0" applyFont="1" applyFill="1" applyBorder="1" applyAlignment="1">
      <alignment vertic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8" fillId="0" borderId="20" xfId="0" applyFont="1" applyBorder="1" applyAlignment="1">
      <alignment horizontal="left"/>
    </xf>
    <xf numFmtId="0" fontId="18" fillId="0" borderId="21" xfId="0" applyFont="1" applyBorder="1" applyAlignment="1">
      <alignment horizontal="left"/>
    </xf>
    <xf numFmtId="0" fontId="18" fillId="0" borderId="17" xfId="0" applyFont="1" applyBorder="1" applyAlignment="1">
      <alignment horizontal="left"/>
    </xf>
    <xf numFmtId="0" fontId="0" fillId="0" borderId="17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F8EED8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3CBCB"/>
      <rgbColor rgb="00777777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0DAB2"/>
      <rgbColor rgb="00F8EED8"/>
      <rgbColor rgb="0099CCFF"/>
      <rgbColor rgb="00FCF9EC"/>
      <rgbColor rgb="00EAEAEA"/>
      <rgbColor rgb="00FBF8EB"/>
      <rgbColor rgb="00C3D2E5"/>
      <rgbColor rgb="0033CCCC"/>
      <rgbColor rgb="0099CC00"/>
      <rgbColor rgb="00FFCC00"/>
      <rgbColor rgb="00FF9900"/>
      <rgbColor rgb="00FF6600"/>
      <rgbColor rgb="004B6B85"/>
      <rgbColor rgb="00757A8B"/>
      <rgbColor rgb="00003366"/>
      <rgbColor rgb="00339966"/>
      <rgbColor rgb="00003300"/>
      <rgbColor rgb="00333300"/>
      <rgbColor rgb="00993300"/>
      <rgbColor rgb="00DDDDDD"/>
      <rgbColor rgb="00333399"/>
      <rgbColor rgb="00333333"/>
    </indexedColors>
    <mruColors>
      <color rgb="FFE5F4F7"/>
      <color rgb="FF642422"/>
      <color rgb="FF460023"/>
      <color rgb="FFFBF8EB"/>
      <color rgb="FFFEF1E6"/>
      <color rgb="FFF8FDBB"/>
      <color rgb="FFFFE48F"/>
      <color rgb="FFFFDA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842966</xdr:colOff>
      <xdr:row>2</xdr:row>
      <xdr:rowOff>85725</xdr:rowOff>
    </xdr:from>
    <xdr:to>
      <xdr:col>19</xdr:col>
      <xdr:colOff>361955</xdr:colOff>
      <xdr:row>3</xdr:row>
      <xdr:rowOff>314325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6200000">
          <a:off x="13323098" y="-1431132"/>
          <a:ext cx="390525" cy="4071939"/>
        </a:xfrm>
        <a:prstGeom prst="rightBrace">
          <a:avLst>
            <a:gd name="adj1" fmla="val 8333"/>
            <a:gd name="adj2" fmla="val 52929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1676400</xdr:colOff>
      <xdr:row>0</xdr:row>
      <xdr:rowOff>28574</xdr:rowOff>
    </xdr:from>
    <xdr:to>
      <xdr:col>18</xdr:col>
      <xdr:colOff>66675</xdr:colOff>
      <xdr:row>2</xdr:row>
      <xdr:rowOff>85724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315825" y="28574"/>
          <a:ext cx="2676525" cy="4286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/>
            <a:t>Only fill in these columns if you are paying an individual from more</a:t>
          </a:r>
          <a:r>
            <a:rPr lang="en-US" sz="1050" b="1" baseline="0"/>
            <a:t> than one account!</a:t>
          </a:r>
          <a:endParaRPr lang="en-US" sz="105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180975</xdr:colOff>
      <xdr:row>0</xdr:row>
      <xdr:rowOff>142875</xdr:rowOff>
    </xdr:from>
    <xdr:to>
      <xdr:col>45</xdr:col>
      <xdr:colOff>180975</xdr:colOff>
      <xdr:row>1</xdr:row>
      <xdr:rowOff>76200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10525125" y="142875"/>
          <a:ext cx="5191125" cy="1143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Q100"/>
  <sheetViews>
    <sheetView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7" sqref="C7"/>
    </sheetView>
  </sheetViews>
  <sheetFormatPr defaultRowHeight="12.75" x14ac:dyDescent="0.2"/>
  <cols>
    <col min="1" max="1" width="1.7109375" customWidth="1"/>
    <col min="3" max="3" width="16.28515625" bestFit="1" customWidth="1"/>
    <col min="4" max="4" width="14.85546875" style="38" bestFit="1" customWidth="1"/>
    <col min="5" max="5" width="11.140625" style="14" bestFit="1" customWidth="1"/>
    <col min="6" max="6" width="19.140625" bestFit="1" customWidth="1"/>
    <col min="7" max="7" width="10.7109375" customWidth="1"/>
    <col min="8" max="8" width="8.42578125" bestFit="1" customWidth="1"/>
    <col min="9" max="9" width="8.85546875" customWidth="1"/>
    <col min="10" max="10" width="11.140625" customWidth="1"/>
    <col min="11" max="11" width="7.5703125" hidden="1" customWidth="1"/>
    <col min="12" max="12" width="25.5703125" bestFit="1" customWidth="1"/>
    <col min="13" max="13" width="5" bestFit="1" customWidth="1"/>
    <col min="14" max="14" width="17.5703125" bestFit="1" customWidth="1"/>
    <col min="15" max="15" width="25.5703125" bestFit="1" customWidth="1"/>
    <col min="16" max="16" width="5" bestFit="1" customWidth="1"/>
    <col min="17" max="17" width="17.5703125" bestFit="1" customWidth="1"/>
    <col min="18" max="18" width="16.140625" customWidth="1"/>
    <col min="19" max="19" width="4" customWidth="1"/>
    <col min="20" max="20" width="7.85546875" bestFit="1" customWidth="1"/>
    <col min="21" max="21" width="10.5703125" bestFit="1" customWidth="1"/>
    <col min="22" max="22" width="14.28515625" bestFit="1" customWidth="1"/>
    <col min="23" max="23" width="8.140625" bestFit="1" customWidth="1"/>
    <col min="24" max="24" width="7.5703125" bestFit="1" customWidth="1"/>
  </cols>
  <sheetData>
    <row r="1" spans="1:27 16371:16371" ht="16.5" customHeight="1" x14ac:dyDescent="0.2">
      <c r="B1" s="81" t="s">
        <v>80</v>
      </c>
    </row>
    <row r="2" spans="1:27 16371:16371" x14ac:dyDescent="0.2">
      <c r="B2" s="81" t="s">
        <v>81</v>
      </c>
    </row>
    <row r="3" spans="1:27 16371:16371" x14ac:dyDescent="0.2">
      <c r="B3" s="81" t="s">
        <v>88</v>
      </c>
      <c r="Y3" s="2"/>
      <c r="Z3" s="2"/>
      <c r="AA3" s="2"/>
    </row>
    <row r="4" spans="1:27 16371:16371" ht="27.75" x14ac:dyDescent="0.2">
      <c r="B4" s="144" t="s">
        <v>64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36"/>
      <c r="Y4" s="11"/>
      <c r="Z4" s="11"/>
      <c r="AA4" s="2"/>
    </row>
    <row r="5" spans="1:27 16371:16371" s="2" customFormat="1" ht="22.5" x14ac:dyDescent="0.2">
      <c r="A5"/>
      <c r="B5" s="91" t="s">
        <v>82</v>
      </c>
      <c r="C5" s="91" t="s">
        <v>59</v>
      </c>
      <c r="D5" s="92" t="s">
        <v>60</v>
      </c>
      <c r="E5" s="91" t="s">
        <v>28</v>
      </c>
      <c r="F5" s="91" t="s">
        <v>35</v>
      </c>
      <c r="G5" s="91" t="s">
        <v>29</v>
      </c>
      <c r="H5" s="91" t="s">
        <v>49</v>
      </c>
      <c r="I5" s="91" t="s">
        <v>48</v>
      </c>
      <c r="J5" s="91" t="s">
        <v>46</v>
      </c>
      <c r="K5" s="91" t="s">
        <v>63</v>
      </c>
      <c r="L5" s="91" t="s">
        <v>34</v>
      </c>
      <c r="M5" s="91" t="s">
        <v>47</v>
      </c>
      <c r="N5" s="93" t="s">
        <v>36</v>
      </c>
      <c r="O5" s="91" t="s">
        <v>34</v>
      </c>
      <c r="P5" s="91" t="s">
        <v>47</v>
      </c>
      <c r="Q5" s="93" t="s">
        <v>36</v>
      </c>
      <c r="R5" s="91" t="s">
        <v>34</v>
      </c>
      <c r="S5" s="91" t="s">
        <v>47</v>
      </c>
      <c r="T5" s="93" t="s">
        <v>36</v>
      </c>
      <c r="U5" s="91" t="s">
        <v>33</v>
      </c>
      <c r="V5" s="91" t="s">
        <v>37</v>
      </c>
      <c r="W5" s="91" t="s">
        <v>45</v>
      </c>
      <c r="X5" s="91" t="s">
        <v>50</v>
      </c>
      <c r="Y5" s="128"/>
      <c r="Z5" s="27"/>
    </row>
    <row r="6" spans="1:27 16371:16371" x14ac:dyDescent="0.2">
      <c r="B6" s="23">
        <v>1</v>
      </c>
      <c r="C6" s="24" t="s">
        <v>68</v>
      </c>
      <c r="D6" s="39" t="s">
        <v>69</v>
      </c>
      <c r="E6" s="23">
        <v>123456</v>
      </c>
      <c r="F6" s="23" t="s">
        <v>56</v>
      </c>
      <c r="G6" s="25">
        <v>25</v>
      </c>
      <c r="H6" s="26" t="s">
        <v>70</v>
      </c>
      <c r="I6" s="25"/>
      <c r="J6" s="26"/>
      <c r="K6" s="120"/>
      <c r="L6" s="23" t="s">
        <v>84</v>
      </c>
      <c r="M6" s="120">
        <v>0.5</v>
      </c>
      <c r="N6" s="121" t="s">
        <v>65</v>
      </c>
      <c r="O6" s="120" t="s">
        <v>83</v>
      </c>
      <c r="P6" s="120">
        <v>0.5</v>
      </c>
      <c r="Q6" s="121" t="s">
        <v>66</v>
      </c>
      <c r="R6" s="122"/>
      <c r="S6" s="120"/>
      <c r="T6" s="121"/>
      <c r="U6" s="121" t="s">
        <v>71</v>
      </c>
      <c r="V6" s="120" t="s">
        <v>72</v>
      </c>
      <c r="W6" s="22">
        <v>1001</v>
      </c>
      <c r="X6" s="37" t="s">
        <v>67</v>
      </c>
      <c r="Y6" s="30"/>
      <c r="Z6" s="30"/>
      <c r="AA6" s="2"/>
      <c r="XEQ6" s="2"/>
    </row>
    <row r="7" spans="1:27 16371:16371" x14ac:dyDescent="0.2">
      <c r="A7" s="20"/>
      <c r="B7" s="23">
        <v>2</v>
      </c>
      <c r="C7" s="129"/>
      <c r="D7" s="130"/>
      <c r="E7" s="131"/>
      <c r="F7" s="131"/>
      <c r="G7" s="132"/>
      <c r="H7" s="133"/>
      <c r="I7" s="132"/>
      <c r="J7" s="133"/>
      <c r="K7" s="131"/>
      <c r="L7" s="131"/>
      <c r="M7" s="134"/>
      <c r="N7" s="135"/>
      <c r="O7" s="134"/>
      <c r="P7" s="134"/>
      <c r="Q7" s="135"/>
      <c r="R7" s="136"/>
      <c r="S7" s="134"/>
      <c r="T7" s="135"/>
      <c r="U7" s="135"/>
      <c r="V7" s="134"/>
      <c r="W7" s="140">
        <v>19201</v>
      </c>
      <c r="X7" s="139"/>
      <c r="Y7" s="30"/>
      <c r="Z7" s="30"/>
      <c r="AA7" s="2"/>
    </row>
    <row r="8" spans="1:27 16371:16371" x14ac:dyDescent="0.2">
      <c r="A8" s="20"/>
      <c r="B8" s="23">
        <v>3</v>
      </c>
      <c r="C8" s="129"/>
      <c r="D8" s="130"/>
      <c r="E8" s="131"/>
      <c r="F8" s="131"/>
      <c r="G8" s="132"/>
      <c r="H8" s="133"/>
      <c r="I8" s="132"/>
      <c r="J8" s="133"/>
      <c r="K8" s="131"/>
      <c r="L8" s="131"/>
      <c r="M8" s="134"/>
      <c r="N8" s="135"/>
      <c r="O8" s="134"/>
      <c r="P8" s="134"/>
      <c r="Q8" s="135"/>
      <c r="R8" s="136"/>
      <c r="S8" s="134"/>
      <c r="T8" s="135"/>
      <c r="U8" s="135"/>
      <c r="V8" s="134"/>
      <c r="W8" s="22">
        <f t="shared" ref="W8:W47" si="0">SUM(W7)+1</f>
        <v>19202</v>
      </c>
      <c r="X8" s="139"/>
      <c r="Y8" s="30"/>
      <c r="Z8" s="30"/>
      <c r="AA8" s="2"/>
    </row>
    <row r="9" spans="1:27 16371:16371" x14ac:dyDescent="0.2">
      <c r="A9" s="20"/>
      <c r="B9" s="23">
        <v>4</v>
      </c>
      <c r="C9" s="129"/>
      <c r="D9" s="130"/>
      <c r="E9" s="137"/>
      <c r="F9" s="131"/>
      <c r="G9" s="132"/>
      <c r="H9" s="133"/>
      <c r="I9" s="132"/>
      <c r="J9" s="133"/>
      <c r="K9" s="131"/>
      <c r="L9" s="131"/>
      <c r="M9" s="134"/>
      <c r="N9" s="135"/>
      <c r="O9" s="134"/>
      <c r="P9" s="134"/>
      <c r="Q9" s="135"/>
      <c r="R9" s="136"/>
      <c r="S9" s="134"/>
      <c r="T9" s="135"/>
      <c r="U9" s="135"/>
      <c r="V9" s="134"/>
      <c r="W9" s="22">
        <f t="shared" si="0"/>
        <v>19203</v>
      </c>
      <c r="X9" s="139"/>
      <c r="Y9" s="30"/>
      <c r="Z9" s="30"/>
      <c r="AA9" s="2"/>
    </row>
    <row r="10" spans="1:27 16371:16371" x14ac:dyDescent="0.2">
      <c r="A10" s="20"/>
      <c r="B10" s="23">
        <v>5</v>
      </c>
      <c r="C10" s="129"/>
      <c r="D10" s="130"/>
      <c r="E10" s="131"/>
      <c r="F10" s="131"/>
      <c r="G10" s="132"/>
      <c r="H10" s="133"/>
      <c r="I10" s="132"/>
      <c r="J10" s="133"/>
      <c r="K10" s="131"/>
      <c r="L10" s="131"/>
      <c r="M10" s="134"/>
      <c r="N10" s="135"/>
      <c r="O10" s="134"/>
      <c r="P10" s="134"/>
      <c r="Q10" s="135"/>
      <c r="R10" s="136"/>
      <c r="S10" s="134"/>
      <c r="T10" s="135"/>
      <c r="U10" s="135"/>
      <c r="V10" s="134"/>
      <c r="W10" s="22">
        <f t="shared" si="0"/>
        <v>19204</v>
      </c>
      <c r="X10" s="139"/>
      <c r="Y10" s="30"/>
      <c r="Z10" s="30"/>
      <c r="AA10" s="2"/>
    </row>
    <row r="11" spans="1:27 16371:16371" x14ac:dyDescent="0.2">
      <c r="A11" s="20"/>
      <c r="B11" s="23">
        <v>6</v>
      </c>
      <c r="C11" s="129"/>
      <c r="D11" s="130"/>
      <c r="E11" s="131"/>
      <c r="F11" s="131"/>
      <c r="G11" s="132"/>
      <c r="H11" s="133"/>
      <c r="I11" s="132"/>
      <c r="J11" s="133"/>
      <c r="K11" s="131"/>
      <c r="L11" s="131"/>
      <c r="M11" s="134"/>
      <c r="N11" s="135"/>
      <c r="O11" s="134"/>
      <c r="P11" s="134"/>
      <c r="Q11" s="135"/>
      <c r="R11" s="136"/>
      <c r="S11" s="134"/>
      <c r="T11" s="135"/>
      <c r="U11" s="135"/>
      <c r="V11" s="134"/>
      <c r="W11" s="22">
        <f t="shared" si="0"/>
        <v>19205</v>
      </c>
      <c r="X11" s="139"/>
      <c r="Y11" s="30"/>
      <c r="Z11" s="30"/>
      <c r="AA11" s="2"/>
    </row>
    <row r="12" spans="1:27 16371:16371" x14ac:dyDescent="0.2">
      <c r="A12" s="20"/>
      <c r="B12" s="23">
        <v>7</v>
      </c>
      <c r="C12" s="129"/>
      <c r="D12" s="130"/>
      <c r="E12" s="131"/>
      <c r="F12" s="131"/>
      <c r="G12" s="132"/>
      <c r="H12" s="133"/>
      <c r="I12" s="132"/>
      <c r="J12" s="133"/>
      <c r="K12" s="131"/>
      <c r="L12" s="131"/>
      <c r="M12" s="134"/>
      <c r="N12" s="135"/>
      <c r="O12" s="134"/>
      <c r="P12" s="134"/>
      <c r="Q12" s="135"/>
      <c r="R12" s="136"/>
      <c r="S12" s="134"/>
      <c r="T12" s="135"/>
      <c r="U12" s="135"/>
      <c r="V12" s="134"/>
      <c r="W12" s="22">
        <f t="shared" si="0"/>
        <v>19206</v>
      </c>
      <c r="X12" s="139"/>
      <c r="Y12" s="30"/>
      <c r="Z12" s="30"/>
      <c r="AA12" s="2"/>
    </row>
    <row r="13" spans="1:27 16371:16371" x14ac:dyDescent="0.2">
      <c r="A13" s="20"/>
      <c r="B13" s="23">
        <v>8</v>
      </c>
      <c r="C13" s="129"/>
      <c r="D13" s="130"/>
      <c r="E13" s="131"/>
      <c r="F13" s="131"/>
      <c r="G13" s="132"/>
      <c r="H13" s="133"/>
      <c r="I13" s="132"/>
      <c r="J13" s="133"/>
      <c r="K13" s="131"/>
      <c r="L13" s="131"/>
      <c r="M13" s="134"/>
      <c r="N13" s="135"/>
      <c r="O13" s="134"/>
      <c r="P13" s="134"/>
      <c r="Q13" s="135"/>
      <c r="R13" s="136"/>
      <c r="S13" s="134"/>
      <c r="T13" s="135"/>
      <c r="U13" s="135"/>
      <c r="V13" s="134"/>
      <c r="W13" s="22">
        <f t="shared" si="0"/>
        <v>19207</v>
      </c>
      <c r="X13" s="139"/>
      <c r="Y13" s="30"/>
      <c r="Z13" s="30"/>
      <c r="AA13" s="2"/>
    </row>
    <row r="14" spans="1:27 16371:16371" x14ac:dyDescent="0.2">
      <c r="A14" s="20"/>
      <c r="B14" s="23">
        <v>9</v>
      </c>
      <c r="C14" s="129"/>
      <c r="D14" s="130"/>
      <c r="E14" s="131"/>
      <c r="F14" s="131"/>
      <c r="G14" s="132"/>
      <c r="H14" s="133"/>
      <c r="I14" s="132"/>
      <c r="J14" s="133"/>
      <c r="K14" s="131"/>
      <c r="L14" s="131"/>
      <c r="M14" s="134"/>
      <c r="N14" s="135"/>
      <c r="O14" s="134"/>
      <c r="P14" s="134"/>
      <c r="Q14" s="135"/>
      <c r="R14" s="136"/>
      <c r="S14" s="134"/>
      <c r="T14" s="135"/>
      <c r="U14" s="135"/>
      <c r="V14" s="134"/>
      <c r="W14" s="22">
        <f t="shared" si="0"/>
        <v>19208</v>
      </c>
      <c r="X14" s="139"/>
      <c r="Y14" s="30"/>
      <c r="Z14" s="30"/>
      <c r="AA14" s="2"/>
    </row>
    <row r="15" spans="1:27 16371:16371" x14ac:dyDescent="0.2">
      <c r="A15" s="20"/>
      <c r="B15" s="23">
        <v>10</v>
      </c>
      <c r="C15" s="129"/>
      <c r="D15" s="130"/>
      <c r="E15" s="131"/>
      <c r="F15" s="131"/>
      <c r="G15" s="132"/>
      <c r="H15" s="133"/>
      <c r="I15" s="132"/>
      <c r="J15" s="133"/>
      <c r="K15" s="131"/>
      <c r="L15" s="131"/>
      <c r="M15" s="134"/>
      <c r="N15" s="135"/>
      <c r="O15" s="134"/>
      <c r="P15" s="134"/>
      <c r="Q15" s="135"/>
      <c r="R15" s="136"/>
      <c r="S15" s="134"/>
      <c r="T15" s="135"/>
      <c r="U15" s="135"/>
      <c r="V15" s="134"/>
      <c r="W15" s="22">
        <f t="shared" si="0"/>
        <v>19209</v>
      </c>
      <c r="X15" s="139"/>
      <c r="Y15" s="30"/>
      <c r="Z15" s="30"/>
      <c r="AA15" s="2"/>
    </row>
    <row r="16" spans="1:27 16371:16371" x14ac:dyDescent="0.2">
      <c r="A16" s="20"/>
      <c r="B16" s="23">
        <v>11</v>
      </c>
      <c r="C16" s="129"/>
      <c r="D16" s="130"/>
      <c r="E16" s="131"/>
      <c r="F16" s="131"/>
      <c r="G16" s="132"/>
      <c r="H16" s="133"/>
      <c r="I16" s="132"/>
      <c r="J16" s="133"/>
      <c r="K16" s="131"/>
      <c r="L16" s="131"/>
      <c r="M16" s="134"/>
      <c r="N16" s="135"/>
      <c r="O16" s="134"/>
      <c r="P16" s="134"/>
      <c r="Q16" s="135"/>
      <c r="R16" s="136"/>
      <c r="S16" s="134"/>
      <c r="T16" s="135"/>
      <c r="U16" s="135"/>
      <c r="V16" s="134"/>
      <c r="W16" s="22">
        <f t="shared" si="0"/>
        <v>19210</v>
      </c>
      <c r="X16" s="139"/>
      <c r="Y16" s="30"/>
      <c r="Z16" s="30"/>
      <c r="AA16" s="2"/>
    </row>
    <row r="17" spans="1:27" x14ac:dyDescent="0.2">
      <c r="A17" s="20"/>
      <c r="B17" s="23">
        <v>12</v>
      </c>
      <c r="C17" s="129"/>
      <c r="D17" s="130"/>
      <c r="E17" s="131"/>
      <c r="F17" s="131"/>
      <c r="G17" s="132"/>
      <c r="H17" s="133"/>
      <c r="I17" s="132"/>
      <c r="J17" s="133"/>
      <c r="K17" s="131"/>
      <c r="L17" s="131"/>
      <c r="M17" s="134"/>
      <c r="N17" s="135"/>
      <c r="O17" s="134"/>
      <c r="P17" s="134"/>
      <c r="Q17" s="135"/>
      <c r="R17" s="136"/>
      <c r="S17" s="134"/>
      <c r="T17" s="135"/>
      <c r="U17" s="135"/>
      <c r="V17" s="134"/>
      <c r="W17" s="22">
        <f t="shared" si="0"/>
        <v>19211</v>
      </c>
      <c r="X17" s="139"/>
      <c r="Y17" s="30"/>
      <c r="Z17" s="30"/>
      <c r="AA17" s="2"/>
    </row>
    <row r="18" spans="1:27" x14ac:dyDescent="0.2">
      <c r="A18" s="20"/>
      <c r="B18" s="23">
        <v>13</v>
      </c>
      <c r="C18" s="129"/>
      <c r="D18" s="130"/>
      <c r="E18" s="131"/>
      <c r="F18" s="131"/>
      <c r="G18" s="132"/>
      <c r="H18" s="133"/>
      <c r="I18" s="132"/>
      <c r="J18" s="133"/>
      <c r="K18" s="131"/>
      <c r="L18" s="131"/>
      <c r="M18" s="134"/>
      <c r="N18" s="135"/>
      <c r="O18" s="134"/>
      <c r="P18" s="134"/>
      <c r="Q18" s="135"/>
      <c r="R18" s="136"/>
      <c r="S18" s="134"/>
      <c r="T18" s="135"/>
      <c r="U18" s="135"/>
      <c r="V18" s="134"/>
      <c r="W18" s="22">
        <f t="shared" si="0"/>
        <v>19212</v>
      </c>
      <c r="X18" s="139"/>
      <c r="Y18" s="30"/>
      <c r="Z18" s="30"/>
      <c r="AA18" s="2"/>
    </row>
    <row r="19" spans="1:27" x14ac:dyDescent="0.2">
      <c r="A19" s="20"/>
      <c r="B19" s="23">
        <v>14</v>
      </c>
      <c r="C19" s="129"/>
      <c r="D19" s="130"/>
      <c r="E19" s="131"/>
      <c r="F19" s="131"/>
      <c r="G19" s="132"/>
      <c r="H19" s="133"/>
      <c r="I19" s="132"/>
      <c r="J19" s="133"/>
      <c r="K19" s="131"/>
      <c r="L19" s="131"/>
      <c r="M19" s="134"/>
      <c r="N19" s="135"/>
      <c r="O19" s="134"/>
      <c r="P19" s="134"/>
      <c r="Q19" s="135"/>
      <c r="R19" s="136"/>
      <c r="S19" s="134"/>
      <c r="T19" s="135"/>
      <c r="U19" s="135"/>
      <c r="V19" s="134"/>
      <c r="W19" s="22">
        <f t="shared" si="0"/>
        <v>19213</v>
      </c>
      <c r="X19" s="139"/>
      <c r="Y19" s="30"/>
      <c r="Z19" s="30"/>
      <c r="AA19" s="2"/>
    </row>
    <row r="20" spans="1:27" x14ac:dyDescent="0.2">
      <c r="A20" s="20"/>
      <c r="B20" s="23">
        <v>15</v>
      </c>
      <c r="C20" s="129"/>
      <c r="D20" s="130"/>
      <c r="E20" s="131"/>
      <c r="F20" s="131"/>
      <c r="G20" s="132"/>
      <c r="H20" s="133"/>
      <c r="I20" s="132"/>
      <c r="J20" s="133"/>
      <c r="K20" s="131"/>
      <c r="L20" s="131"/>
      <c r="M20" s="134"/>
      <c r="N20" s="135"/>
      <c r="O20" s="134"/>
      <c r="P20" s="134"/>
      <c r="Q20" s="135"/>
      <c r="R20" s="136"/>
      <c r="S20" s="134"/>
      <c r="T20" s="135"/>
      <c r="U20" s="135"/>
      <c r="V20" s="134"/>
      <c r="W20" s="22">
        <f t="shared" si="0"/>
        <v>19214</v>
      </c>
      <c r="X20" s="139"/>
      <c r="Y20" s="30"/>
      <c r="Z20" s="30"/>
      <c r="AA20" s="2"/>
    </row>
    <row r="21" spans="1:27" x14ac:dyDescent="0.2">
      <c r="A21" s="20"/>
      <c r="B21" s="23">
        <v>16</v>
      </c>
      <c r="C21" s="129"/>
      <c r="D21" s="130"/>
      <c r="E21" s="131"/>
      <c r="F21" s="131"/>
      <c r="G21" s="132"/>
      <c r="H21" s="133"/>
      <c r="I21" s="132"/>
      <c r="J21" s="133"/>
      <c r="K21" s="131"/>
      <c r="L21" s="131"/>
      <c r="M21" s="134"/>
      <c r="N21" s="135"/>
      <c r="O21" s="134"/>
      <c r="P21" s="134"/>
      <c r="Q21" s="135"/>
      <c r="R21" s="136"/>
      <c r="S21" s="134"/>
      <c r="T21" s="135"/>
      <c r="U21" s="135"/>
      <c r="V21" s="134"/>
      <c r="W21" s="22">
        <f t="shared" si="0"/>
        <v>19215</v>
      </c>
      <c r="X21" s="139"/>
      <c r="Y21" s="30"/>
      <c r="Z21" s="30"/>
      <c r="AA21" s="2"/>
    </row>
    <row r="22" spans="1:27" x14ac:dyDescent="0.2">
      <c r="A22" s="20"/>
      <c r="B22" s="23">
        <v>17</v>
      </c>
      <c r="C22" s="129"/>
      <c r="D22" s="130"/>
      <c r="E22" s="131"/>
      <c r="F22" s="131"/>
      <c r="G22" s="132"/>
      <c r="H22" s="133"/>
      <c r="I22" s="132"/>
      <c r="J22" s="133"/>
      <c r="K22" s="131"/>
      <c r="L22" s="131"/>
      <c r="M22" s="134"/>
      <c r="N22" s="135"/>
      <c r="O22" s="134"/>
      <c r="P22" s="134"/>
      <c r="Q22" s="135"/>
      <c r="R22" s="136"/>
      <c r="S22" s="134"/>
      <c r="T22" s="135"/>
      <c r="U22" s="135"/>
      <c r="V22" s="134"/>
      <c r="W22" s="22">
        <f t="shared" si="0"/>
        <v>19216</v>
      </c>
      <c r="X22" s="139"/>
      <c r="Y22" s="30"/>
      <c r="Z22" s="30"/>
      <c r="AA22" s="2"/>
    </row>
    <row r="23" spans="1:27" x14ac:dyDescent="0.2">
      <c r="A23" s="20"/>
      <c r="B23" s="23">
        <v>18</v>
      </c>
      <c r="C23" s="129"/>
      <c r="D23" s="130"/>
      <c r="E23" s="131"/>
      <c r="F23" s="131"/>
      <c r="G23" s="132"/>
      <c r="H23" s="133"/>
      <c r="I23" s="132"/>
      <c r="J23" s="133"/>
      <c r="K23" s="131"/>
      <c r="L23" s="131"/>
      <c r="M23" s="134"/>
      <c r="N23" s="135"/>
      <c r="O23" s="134"/>
      <c r="P23" s="134"/>
      <c r="Q23" s="135"/>
      <c r="R23" s="136"/>
      <c r="S23" s="134"/>
      <c r="T23" s="135"/>
      <c r="U23" s="135"/>
      <c r="V23" s="134"/>
      <c r="W23" s="22">
        <f t="shared" si="0"/>
        <v>19217</v>
      </c>
      <c r="X23" s="139"/>
      <c r="Y23" s="30"/>
      <c r="Z23" s="30"/>
      <c r="AA23" s="2"/>
    </row>
    <row r="24" spans="1:27" x14ac:dyDescent="0.2">
      <c r="A24" s="20"/>
      <c r="B24" s="23">
        <v>19</v>
      </c>
      <c r="C24" s="129"/>
      <c r="D24" s="130"/>
      <c r="E24" s="131"/>
      <c r="F24" s="131"/>
      <c r="G24" s="132"/>
      <c r="H24" s="133"/>
      <c r="I24" s="132"/>
      <c r="J24" s="133"/>
      <c r="K24" s="131"/>
      <c r="L24" s="131"/>
      <c r="M24" s="134"/>
      <c r="N24" s="135"/>
      <c r="O24" s="134"/>
      <c r="P24" s="134"/>
      <c r="Q24" s="135"/>
      <c r="R24" s="136"/>
      <c r="S24" s="134"/>
      <c r="T24" s="135"/>
      <c r="U24" s="135"/>
      <c r="V24" s="134"/>
      <c r="W24" s="22">
        <f t="shared" si="0"/>
        <v>19218</v>
      </c>
      <c r="X24" s="139"/>
      <c r="Y24" s="30"/>
      <c r="Z24" s="30"/>
      <c r="AA24" s="2"/>
    </row>
    <row r="25" spans="1:27" x14ac:dyDescent="0.2">
      <c r="A25" s="20"/>
      <c r="B25" s="23">
        <v>20</v>
      </c>
      <c r="C25" s="129"/>
      <c r="D25" s="130"/>
      <c r="E25" s="131"/>
      <c r="F25" s="131"/>
      <c r="G25" s="132"/>
      <c r="H25" s="133"/>
      <c r="I25" s="132"/>
      <c r="J25" s="133"/>
      <c r="K25" s="131"/>
      <c r="L25" s="131"/>
      <c r="M25" s="134"/>
      <c r="N25" s="135"/>
      <c r="O25" s="134"/>
      <c r="P25" s="134"/>
      <c r="Q25" s="135"/>
      <c r="R25" s="136"/>
      <c r="S25" s="134"/>
      <c r="T25" s="135"/>
      <c r="U25" s="135"/>
      <c r="V25" s="134"/>
      <c r="W25" s="22">
        <f t="shared" si="0"/>
        <v>19219</v>
      </c>
      <c r="X25" s="139"/>
      <c r="Y25" s="30"/>
      <c r="Z25" s="30"/>
      <c r="AA25" s="2"/>
    </row>
    <row r="26" spans="1:27" x14ac:dyDescent="0.2">
      <c r="A26" s="20"/>
      <c r="B26" s="23">
        <v>21</v>
      </c>
      <c r="C26" s="129"/>
      <c r="D26" s="130"/>
      <c r="E26" s="131"/>
      <c r="F26" s="131"/>
      <c r="G26" s="132"/>
      <c r="H26" s="133"/>
      <c r="I26" s="132"/>
      <c r="J26" s="133"/>
      <c r="K26" s="131"/>
      <c r="L26" s="131"/>
      <c r="M26" s="134"/>
      <c r="N26" s="135"/>
      <c r="O26" s="134"/>
      <c r="P26" s="134"/>
      <c r="Q26" s="135"/>
      <c r="R26" s="136"/>
      <c r="S26" s="134"/>
      <c r="T26" s="135"/>
      <c r="U26" s="135"/>
      <c r="V26" s="134"/>
      <c r="W26" s="22">
        <f t="shared" si="0"/>
        <v>19220</v>
      </c>
      <c r="X26" s="139"/>
      <c r="Y26" s="30"/>
      <c r="Z26" s="30"/>
      <c r="AA26" s="2"/>
    </row>
    <row r="27" spans="1:27" x14ac:dyDescent="0.2">
      <c r="A27" s="20"/>
      <c r="B27" s="23">
        <v>22</v>
      </c>
      <c r="C27" s="129"/>
      <c r="D27" s="130"/>
      <c r="E27" s="131"/>
      <c r="F27" s="131"/>
      <c r="G27" s="132"/>
      <c r="H27" s="133"/>
      <c r="I27" s="132"/>
      <c r="J27" s="133"/>
      <c r="K27" s="131"/>
      <c r="L27" s="131"/>
      <c r="M27" s="134"/>
      <c r="N27" s="135"/>
      <c r="O27" s="134"/>
      <c r="P27" s="134"/>
      <c r="Q27" s="135"/>
      <c r="R27" s="136"/>
      <c r="S27" s="134"/>
      <c r="T27" s="133"/>
      <c r="U27" s="135"/>
      <c r="V27" s="134"/>
      <c r="W27" s="22">
        <f t="shared" si="0"/>
        <v>19221</v>
      </c>
      <c r="X27" s="139"/>
      <c r="Y27" s="30"/>
      <c r="Z27" s="30"/>
      <c r="AA27" s="2"/>
    </row>
    <row r="28" spans="1:27" x14ac:dyDescent="0.2">
      <c r="A28" s="20"/>
      <c r="B28" s="23">
        <v>23</v>
      </c>
      <c r="C28" s="129"/>
      <c r="D28" s="130"/>
      <c r="E28" s="131"/>
      <c r="F28" s="131"/>
      <c r="G28" s="132"/>
      <c r="H28" s="133"/>
      <c r="I28" s="132"/>
      <c r="J28" s="133"/>
      <c r="K28" s="131"/>
      <c r="L28" s="131"/>
      <c r="M28" s="134"/>
      <c r="N28" s="135"/>
      <c r="O28" s="134"/>
      <c r="P28" s="134"/>
      <c r="Q28" s="135"/>
      <c r="R28" s="136"/>
      <c r="S28" s="134"/>
      <c r="T28" s="133"/>
      <c r="U28" s="135"/>
      <c r="V28" s="134"/>
      <c r="W28" s="22">
        <f t="shared" si="0"/>
        <v>19222</v>
      </c>
      <c r="X28" s="139"/>
      <c r="Y28" s="30"/>
      <c r="Z28" s="30"/>
      <c r="AA28" s="2"/>
    </row>
    <row r="29" spans="1:27" x14ac:dyDescent="0.2">
      <c r="A29" s="20"/>
      <c r="B29" s="23">
        <v>24</v>
      </c>
      <c r="C29" s="129"/>
      <c r="D29" s="130"/>
      <c r="E29" s="131"/>
      <c r="F29" s="131"/>
      <c r="G29" s="132"/>
      <c r="H29" s="133"/>
      <c r="I29" s="132"/>
      <c r="J29" s="133"/>
      <c r="K29" s="131"/>
      <c r="L29" s="131"/>
      <c r="M29" s="134"/>
      <c r="N29" s="135"/>
      <c r="O29" s="134"/>
      <c r="P29" s="134"/>
      <c r="Q29" s="135"/>
      <c r="R29" s="136"/>
      <c r="S29" s="134"/>
      <c r="T29" s="133"/>
      <c r="U29" s="135"/>
      <c r="V29" s="134"/>
      <c r="W29" s="22">
        <f t="shared" si="0"/>
        <v>19223</v>
      </c>
      <c r="X29" s="139"/>
      <c r="Y29" s="30"/>
      <c r="Z29" s="30"/>
      <c r="AA29" s="2"/>
    </row>
    <row r="30" spans="1:27" x14ac:dyDescent="0.2">
      <c r="A30" s="20"/>
      <c r="B30" s="23">
        <v>25</v>
      </c>
      <c r="C30" s="129"/>
      <c r="D30" s="130"/>
      <c r="E30" s="131"/>
      <c r="F30" s="131"/>
      <c r="G30" s="132"/>
      <c r="H30" s="133"/>
      <c r="I30" s="132"/>
      <c r="J30" s="133"/>
      <c r="K30" s="131"/>
      <c r="L30" s="131"/>
      <c r="M30" s="134"/>
      <c r="N30" s="135"/>
      <c r="O30" s="134"/>
      <c r="P30" s="134"/>
      <c r="Q30" s="135"/>
      <c r="R30" s="136"/>
      <c r="S30" s="134"/>
      <c r="T30" s="133"/>
      <c r="U30" s="135"/>
      <c r="V30" s="134"/>
      <c r="W30" s="22">
        <f t="shared" si="0"/>
        <v>19224</v>
      </c>
      <c r="X30" s="139"/>
      <c r="Y30" s="30"/>
      <c r="Z30" s="30"/>
      <c r="AA30" s="2"/>
    </row>
    <row r="31" spans="1:27" x14ac:dyDescent="0.2">
      <c r="A31" s="20"/>
      <c r="B31" s="23">
        <v>26</v>
      </c>
      <c r="C31" s="129"/>
      <c r="D31" s="130"/>
      <c r="E31" s="131"/>
      <c r="F31" s="131"/>
      <c r="G31" s="132"/>
      <c r="H31" s="133"/>
      <c r="I31" s="132"/>
      <c r="J31" s="133"/>
      <c r="K31" s="131"/>
      <c r="L31" s="131"/>
      <c r="M31" s="134"/>
      <c r="N31" s="135"/>
      <c r="O31" s="134"/>
      <c r="P31" s="134"/>
      <c r="Q31" s="135"/>
      <c r="R31" s="136"/>
      <c r="S31" s="134"/>
      <c r="T31" s="133"/>
      <c r="U31" s="135"/>
      <c r="V31" s="134"/>
      <c r="W31" s="22">
        <f t="shared" si="0"/>
        <v>19225</v>
      </c>
      <c r="X31" s="139"/>
      <c r="Y31" s="30"/>
      <c r="Z31" s="30"/>
      <c r="AA31" s="2"/>
    </row>
    <row r="32" spans="1:27" x14ac:dyDescent="0.2">
      <c r="A32" s="20"/>
      <c r="B32" s="23">
        <v>27</v>
      </c>
      <c r="C32" s="129"/>
      <c r="D32" s="130"/>
      <c r="E32" s="131"/>
      <c r="F32" s="131"/>
      <c r="G32" s="132"/>
      <c r="H32" s="133"/>
      <c r="I32" s="132"/>
      <c r="J32" s="133"/>
      <c r="K32" s="131"/>
      <c r="L32" s="131"/>
      <c r="M32" s="134"/>
      <c r="N32" s="135"/>
      <c r="O32" s="134"/>
      <c r="P32" s="134"/>
      <c r="Q32" s="135"/>
      <c r="R32" s="136"/>
      <c r="S32" s="134"/>
      <c r="T32" s="133"/>
      <c r="U32" s="135"/>
      <c r="V32" s="134"/>
      <c r="W32" s="22">
        <f t="shared" si="0"/>
        <v>19226</v>
      </c>
      <c r="X32" s="139"/>
      <c r="Y32" s="30"/>
      <c r="Z32" s="30"/>
      <c r="AA32" s="2"/>
    </row>
    <row r="33" spans="1:27" x14ac:dyDescent="0.2">
      <c r="A33" s="20"/>
      <c r="B33" s="23">
        <v>28</v>
      </c>
      <c r="C33" s="129"/>
      <c r="D33" s="130"/>
      <c r="E33" s="131"/>
      <c r="F33" s="131"/>
      <c r="G33" s="132"/>
      <c r="H33" s="133"/>
      <c r="I33" s="132"/>
      <c r="J33" s="133"/>
      <c r="K33" s="131"/>
      <c r="L33" s="131"/>
      <c r="M33" s="134"/>
      <c r="N33" s="135"/>
      <c r="O33" s="134"/>
      <c r="P33" s="134"/>
      <c r="Q33" s="135"/>
      <c r="R33" s="136"/>
      <c r="S33" s="134"/>
      <c r="T33" s="133"/>
      <c r="U33" s="135"/>
      <c r="V33" s="134"/>
      <c r="W33" s="22">
        <f t="shared" si="0"/>
        <v>19227</v>
      </c>
      <c r="X33" s="139"/>
      <c r="Y33" s="30"/>
      <c r="Z33" s="30"/>
      <c r="AA33" s="2"/>
    </row>
    <row r="34" spans="1:27" x14ac:dyDescent="0.2">
      <c r="A34" s="20"/>
      <c r="B34" s="23">
        <v>29</v>
      </c>
      <c r="C34" s="129"/>
      <c r="D34" s="130"/>
      <c r="E34" s="131"/>
      <c r="F34" s="131"/>
      <c r="G34" s="132"/>
      <c r="H34" s="133"/>
      <c r="I34" s="132"/>
      <c r="J34" s="133"/>
      <c r="K34" s="131"/>
      <c r="L34" s="131"/>
      <c r="M34" s="134"/>
      <c r="N34" s="135"/>
      <c r="O34" s="134"/>
      <c r="P34" s="134"/>
      <c r="Q34" s="135"/>
      <c r="R34" s="136"/>
      <c r="S34" s="134"/>
      <c r="T34" s="133"/>
      <c r="U34" s="135"/>
      <c r="V34" s="134"/>
      <c r="W34" s="22">
        <f t="shared" si="0"/>
        <v>19228</v>
      </c>
      <c r="X34" s="139"/>
      <c r="Y34" s="30"/>
      <c r="Z34" s="30"/>
      <c r="AA34" s="2"/>
    </row>
    <row r="35" spans="1:27" x14ac:dyDescent="0.2">
      <c r="A35" s="20"/>
      <c r="B35" s="23">
        <v>30</v>
      </c>
      <c r="C35" s="129"/>
      <c r="D35" s="130"/>
      <c r="E35" s="131"/>
      <c r="F35" s="131"/>
      <c r="G35" s="132"/>
      <c r="H35" s="133"/>
      <c r="I35" s="132"/>
      <c r="J35" s="133"/>
      <c r="K35" s="131"/>
      <c r="L35" s="131"/>
      <c r="M35" s="134"/>
      <c r="N35" s="135"/>
      <c r="O35" s="134"/>
      <c r="P35" s="134"/>
      <c r="Q35" s="135"/>
      <c r="R35" s="136"/>
      <c r="S35" s="134"/>
      <c r="T35" s="133"/>
      <c r="U35" s="135"/>
      <c r="V35" s="134"/>
      <c r="W35" s="22">
        <f t="shared" si="0"/>
        <v>19229</v>
      </c>
      <c r="X35" s="139"/>
      <c r="Y35" s="30"/>
      <c r="Z35" s="30"/>
      <c r="AA35" s="2"/>
    </row>
    <row r="36" spans="1:27" x14ac:dyDescent="0.2">
      <c r="A36" s="20"/>
      <c r="B36" s="23">
        <v>31</v>
      </c>
      <c r="C36" s="129"/>
      <c r="D36" s="130"/>
      <c r="E36" s="131"/>
      <c r="F36" s="131"/>
      <c r="G36" s="132"/>
      <c r="H36" s="132"/>
      <c r="I36" s="132"/>
      <c r="J36" s="133"/>
      <c r="K36" s="131"/>
      <c r="L36" s="131"/>
      <c r="M36" s="134"/>
      <c r="N36" s="135"/>
      <c r="O36" s="134"/>
      <c r="P36" s="134"/>
      <c r="Q36" s="135"/>
      <c r="R36" s="136"/>
      <c r="S36" s="134"/>
      <c r="T36" s="133"/>
      <c r="U36" s="135"/>
      <c r="V36" s="134"/>
      <c r="W36" s="22">
        <f t="shared" si="0"/>
        <v>19230</v>
      </c>
      <c r="X36" s="139"/>
      <c r="Y36" s="30"/>
      <c r="Z36" s="30"/>
      <c r="AA36" s="2"/>
    </row>
    <row r="37" spans="1:27" x14ac:dyDescent="0.2">
      <c r="A37" s="20"/>
      <c r="B37" s="23">
        <v>32</v>
      </c>
      <c r="C37" s="129"/>
      <c r="D37" s="130"/>
      <c r="E37" s="131"/>
      <c r="F37" s="131"/>
      <c r="G37" s="132"/>
      <c r="H37" s="138"/>
      <c r="I37" s="132"/>
      <c r="J37" s="133"/>
      <c r="K37" s="131"/>
      <c r="L37" s="131"/>
      <c r="M37" s="134"/>
      <c r="N37" s="135"/>
      <c r="O37" s="134"/>
      <c r="P37" s="134"/>
      <c r="Q37" s="135"/>
      <c r="R37" s="136"/>
      <c r="S37" s="134"/>
      <c r="T37" s="133"/>
      <c r="U37" s="135"/>
      <c r="V37" s="134"/>
      <c r="W37" s="22">
        <f t="shared" si="0"/>
        <v>19231</v>
      </c>
      <c r="X37" s="139"/>
      <c r="Y37" s="30"/>
      <c r="Z37" s="30"/>
      <c r="AA37" s="2"/>
    </row>
    <row r="38" spans="1:27" x14ac:dyDescent="0.2">
      <c r="A38" s="20"/>
      <c r="B38" s="23">
        <v>33</v>
      </c>
      <c r="C38" s="129"/>
      <c r="D38" s="130"/>
      <c r="E38" s="131"/>
      <c r="F38" s="131"/>
      <c r="G38" s="132"/>
      <c r="H38" s="133"/>
      <c r="I38" s="132"/>
      <c r="J38" s="133"/>
      <c r="K38" s="131"/>
      <c r="L38" s="131"/>
      <c r="M38" s="134"/>
      <c r="N38" s="135"/>
      <c r="O38" s="134"/>
      <c r="P38" s="134"/>
      <c r="Q38" s="135"/>
      <c r="R38" s="136"/>
      <c r="S38" s="134"/>
      <c r="T38" s="133"/>
      <c r="U38" s="135"/>
      <c r="V38" s="134"/>
      <c r="W38" s="22">
        <f t="shared" si="0"/>
        <v>19232</v>
      </c>
      <c r="X38" s="139"/>
      <c r="Y38" s="30"/>
      <c r="Z38" s="30"/>
      <c r="AA38" s="2"/>
    </row>
    <row r="39" spans="1:27" x14ac:dyDescent="0.2">
      <c r="A39" s="20"/>
      <c r="B39" s="23">
        <v>34</v>
      </c>
      <c r="C39" s="129"/>
      <c r="D39" s="130"/>
      <c r="E39" s="131"/>
      <c r="F39" s="131"/>
      <c r="G39" s="132"/>
      <c r="H39" s="138"/>
      <c r="I39" s="132"/>
      <c r="J39" s="133"/>
      <c r="K39" s="131"/>
      <c r="L39" s="131"/>
      <c r="M39" s="134"/>
      <c r="N39" s="135"/>
      <c r="O39" s="134"/>
      <c r="P39" s="134"/>
      <c r="Q39" s="135"/>
      <c r="R39" s="136"/>
      <c r="S39" s="134"/>
      <c r="T39" s="133"/>
      <c r="U39" s="135"/>
      <c r="V39" s="134"/>
      <c r="W39" s="22">
        <f t="shared" si="0"/>
        <v>19233</v>
      </c>
      <c r="X39" s="139"/>
      <c r="Y39" s="21"/>
      <c r="Z39" s="30"/>
      <c r="AA39" s="2"/>
    </row>
    <row r="40" spans="1:27" x14ac:dyDescent="0.2">
      <c r="A40" s="20"/>
      <c r="B40" s="23">
        <v>35</v>
      </c>
      <c r="C40" s="129"/>
      <c r="D40" s="130"/>
      <c r="E40" s="131"/>
      <c r="F40" s="131"/>
      <c r="G40" s="132"/>
      <c r="H40" s="138"/>
      <c r="I40" s="132"/>
      <c r="J40" s="133"/>
      <c r="K40" s="131"/>
      <c r="L40" s="131"/>
      <c r="M40" s="134"/>
      <c r="N40" s="135"/>
      <c r="O40" s="134"/>
      <c r="P40" s="134"/>
      <c r="Q40" s="135"/>
      <c r="R40" s="136"/>
      <c r="S40" s="134"/>
      <c r="T40" s="133"/>
      <c r="U40" s="135"/>
      <c r="V40" s="134"/>
      <c r="W40" s="22">
        <f t="shared" si="0"/>
        <v>19234</v>
      </c>
      <c r="X40" s="139"/>
      <c r="Y40" s="21"/>
      <c r="Z40" s="21"/>
      <c r="AA40" s="2"/>
    </row>
    <row r="41" spans="1:27" x14ac:dyDescent="0.2">
      <c r="A41" s="20"/>
      <c r="B41" s="23">
        <v>36</v>
      </c>
      <c r="C41" s="129"/>
      <c r="D41" s="130"/>
      <c r="E41" s="131"/>
      <c r="F41" s="131"/>
      <c r="G41" s="132"/>
      <c r="H41" s="138"/>
      <c r="I41" s="132"/>
      <c r="J41" s="133"/>
      <c r="K41" s="131"/>
      <c r="L41" s="131"/>
      <c r="M41" s="134"/>
      <c r="N41" s="135"/>
      <c r="O41" s="134"/>
      <c r="P41" s="134"/>
      <c r="Q41" s="135"/>
      <c r="R41" s="136"/>
      <c r="S41" s="134"/>
      <c r="T41" s="133"/>
      <c r="U41" s="135"/>
      <c r="V41" s="134"/>
      <c r="W41" s="22">
        <f t="shared" si="0"/>
        <v>19235</v>
      </c>
      <c r="X41" s="139"/>
      <c r="Y41" s="21"/>
      <c r="Z41" s="21"/>
      <c r="AA41" s="2"/>
    </row>
    <row r="42" spans="1:27" x14ac:dyDescent="0.2">
      <c r="A42" s="20"/>
      <c r="B42" s="23">
        <v>37</v>
      </c>
      <c r="C42" s="129"/>
      <c r="D42" s="130"/>
      <c r="E42" s="131"/>
      <c r="F42" s="131"/>
      <c r="G42" s="132"/>
      <c r="H42" s="138"/>
      <c r="I42" s="132"/>
      <c r="J42" s="133"/>
      <c r="K42" s="131"/>
      <c r="L42" s="131"/>
      <c r="M42" s="134"/>
      <c r="N42" s="135"/>
      <c r="O42" s="134"/>
      <c r="P42" s="134"/>
      <c r="Q42" s="135"/>
      <c r="R42" s="136"/>
      <c r="S42" s="134"/>
      <c r="T42" s="133"/>
      <c r="U42" s="135"/>
      <c r="V42" s="134"/>
      <c r="W42" s="22">
        <f t="shared" si="0"/>
        <v>19236</v>
      </c>
      <c r="X42" s="139"/>
      <c r="Y42" s="33"/>
      <c r="Z42" s="11"/>
      <c r="AA42" s="2"/>
    </row>
    <row r="43" spans="1:27" x14ac:dyDescent="0.2">
      <c r="A43" s="20"/>
      <c r="B43" s="23">
        <v>38</v>
      </c>
      <c r="C43" s="129"/>
      <c r="D43" s="130"/>
      <c r="E43" s="131"/>
      <c r="F43" s="131"/>
      <c r="G43" s="132"/>
      <c r="H43" s="138"/>
      <c r="I43" s="132"/>
      <c r="J43" s="133"/>
      <c r="K43" s="131"/>
      <c r="L43" s="131"/>
      <c r="M43" s="134"/>
      <c r="N43" s="135"/>
      <c r="O43" s="134"/>
      <c r="P43" s="134"/>
      <c r="Q43" s="135"/>
      <c r="R43" s="136"/>
      <c r="S43" s="134"/>
      <c r="T43" s="135"/>
      <c r="U43" s="135"/>
      <c r="V43" s="134"/>
      <c r="W43" s="22">
        <f t="shared" si="0"/>
        <v>19237</v>
      </c>
      <c r="X43" s="139"/>
      <c r="Y43" s="33"/>
      <c r="Z43" s="34"/>
      <c r="AA43" s="2"/>
    </row>
    <row r="44" spans="1:27" x14ac:dyDescent="0.2">
      <c r="A44" s="20"/>
      <c r="B44" s="23">
        <v>39</v>
      </c>
      <c r="C44" s="129"/>
      <c r="D44" s="130"/>
      <c r="E44" s="131"/>
      <c r="F44" s="131"/>
      <c r="G44" s="132"/>
      <c r="H44" s="138"/>
      <c r="I44" s="132"/>
      <c r="J44" s="133"/>
      <c r="K44" s="131"/>
      <c r="L44" s="131"/>
      <c r="M44" s="134"/>
      <c r="N44" s="135"/>
      <c r="O44" s="134"/>
      <c r="P44" s="134"/>
      <c r="Q44" s="135"/>
      <c r="R44" s="136"/>
      <c r="S44" s="134"/>
      <c r="T44" s="133"/>
      <c r="U44" s="135"/>
      <c r="V44" s="134"/>
      <c r="W44" s="22">
        <f t="shared" si="0"/>
        <v>19238</v>
      </c>
      <c r="X44" s="139"/>
      <c r="Y44" s="33"/>
      <c r="Z44" s="34"/>
      <c r="AA44" s="2"/>
    </row>
    <row r="45" spans="1:27" x14ac:dyDescent="0.2">
      <c r="A45" s="20"/>
      <c r="B45" s="23">
        <v>40</v>
      </c>
      <c r="C45" s="129"/>
      <c r="D45" s="130"/>
      <c r="E45" s="131"/>
      <c r="F45" s="131"/>
      <c r="G45" s="132"/>
      <c r="H45" s="138"/>
      <c r="I45" s="132"/>
      <c r="J45" s="133"/>
      <c r="K45" s="131"/>
      <c r="L45" s="131"/>
      <c r="M45" s="134"/>
      <c r="N45" s="135"/>
      <c r="O45" s="134"/>
      <c r="P45" s="134"/>
      <c r="Q45" s="135"/>
      <c r="R45" s="136"/>
      <c r="S45" s="134"/>
      <c r="T45" s="135"/>
      <c r="U45" s="135"/>
      <c r="V45" s="134"/>
      <c r="W45" s="22">
        <f t="shared" si="0"/>
        <v>19239</v>
      </c>
      <c r="X45" s="139"/>
      <c r="Y45" s="33"/>
      <c r="Z45" s="34"/>
      <c r="AA45" s="2"/>
    </row>
    <row r="46" spans="1:27" x14ac:dyDescent="0.2">
      <c r="A46" s="20"/>
      <c r="B46" s="23">
        <v>41</v>
      </c>
      <c r="C46" s="129"/>
      <c r="D46" s="130"/>
      <c r="E46" s="131"/>
      <c r="F46" s="131"/>
      <c r="G46" s="132"/>
      <c r="H46" s="138"/>
      <c r="I46" s="132"/>
      <c r="J46" s="133"/>
      <c r="K46" s="131"/>
      <c r="L46" s="131"/>
      <c r="M46" s="134"/>
      <c r="N46" s="135"/>
      <c r="O46" s="134"/>
      <c r="P46" s="134"/>
      <c r="Q46" s="135"/>
      <c r="R46" s="136"/>
      <c r="S46" s="134"/>
      <c r="T46" s="135"/>
      <c r="U46" s="135"/>
      <c r="V46" s="134"/>
      <c r="W46" s="22">
        <f t="shared" si="0"/>
        <v>19240</v>
      </c>
      <c r="X46" s="139"/>
      <c r="Y46" s="33"/>
      <c r="Z46" s="34"/>
      <c r="AA46" s="2"/>
    </row>
    <row r="47" spans="1:27" x14ac:dyDescent="0.2">
      <c r="A47" s="20"/>
      <c r="B47" s="23">
        <v>42</v>
      </c>
      <c r="C47" s="129"/>
      <c r="D47" s="130"/>
      <c r="E47" s="131"/>
      <c r="F47" s="131"/>
      <c r="G47" s="132"/>
      <c r="H47" s="138"/>
      <c r="I47" s="132"/>
      <c r="J47" s="133"/>
      <c r="K47" s="131"/>
      <c r="L47" s="131"/>
      <c r="M47" s="134"/>
      <c r="N47" s="135"/>
      <c r="O47" s="134"/>
      <c r="P47" s="134"/>
      <c r="Q47" s="135"/>
      <c r="R47" s="136"/>
      <c r="S47" s="134"/>
      <c r="T47" s="135"/>
      <c r="U47" s="135"/>
      <c r="V47" s="134"/>
      <c r="W47" s="22">
        <f t="shared" si="0"/>
        <v>19241</v>
      </c>
      <c r="X47" s="139"/>
      <c r="Y47" s="33"/>
      <c r="Z47" s="34"/>
      <c r="AA47" s="2"/>
    </row>
    <row r="48" spans="1:27" x14ac:dyDescent="0.2">
      <c r="A48" s="27"/>
      <c r="B48" s="23">
        <v>43</v>
      </c>
      <c r="C48" s="129"/>
      <c r="D48" s="130"/>
      <c r="E48" s="131"/>
      <c r="F48" s="131"/>
      <c r="G48" s="132"/>
      <c r="H48" s="138"/>
      <c r="I48" s="132"/>
      <c r="J48" s="133"/>
      <c r="K48" s="131"/>
      <c r="L48" s="131"/>
      <c r="M48" s="134"/>
      <c r="N48" s="135"/>
      <c r="O48" s="134"/>
      <c r="P48" s="134"/>
      <c r="Q48" s="135"/>
      <c r="R48" s="136"/>
      <c r="S48" s="134"/>
      <c r="T48" s="135"/>
      <c r="U48" s="135"/>
      <c r="V48" s="134"/>
      <c r="W48" s="22">
        <f t="shared" ref="W48:W84" si="1">SUM(W47)+1</f>
        <v>19242</v>
      </c>
      <c r="X48" s="139"/>
      <c r="Y48" s="33"/>
      <c r="Z48" s="34"/>
      <c r="AA48" s="2"/>
    </row>
    <row r="49" spans="1:27" x14ac:dyDescent="0.2">
      <c r="A49" s="27"/>
      <c r="B49" s="23">
        <v>44</v>
      </c>
      <c r="C49" s="129"/>
      <c r="D49" s="130"/>
      <c r="E49" s="131"/>
      <c r="F49" s="131"/>
      <c r="G49" s="132"/>
      <c r="H49" s="138"/>
      <c r="I49" s="132"/>
      <c r="J49" s="133"/>
      <c r="K49" s="131"/>
      <c r="L49" s="131"/>
      <c r="M49" s="134"/>
      <c r="N49" s="135"/>
      <c r="O49" s="134"/>
      <c r="P49" s="134"/>
      <c r="Q49" s="135"/>
      <c r="R49" s="136"/>
      <c r="S49" s="134"/>
      <c r="T49" s="135"/>
      <c r="U49" s="135"/>
      <c r="V49" s="134"/>
      <c r="W49" s="22">
        <f t="shared" si="1"/>
        <v>19243</v>
      </c>
      <c r="X49" s="139"/>
      <c r="Y49" s="33"/>
      <c r="Z49" s="34"/>
      <c r="AA49" s="2"/>
    </row>
    <row r="50" spans="1:27" x14ac:dyDescent="0.2">
      <c r="A50" s="27"/>
      <c r="B50" s="23">
        <v>45</v>
      </c>
      <c r="C50" s="129"/>
      <c r="D50" s="130"/>
      <c r="E50" s="131"/>
      <c r="F50" s="131"/>
      <c r="G50" s="132"/>
      <c r="H50" s="138"/>
      <c r="I50" s="132"/>
      <c r="J50" s="133"/>
      <c r="K50" s="131"/>
      <c r="L50" s="131"/>
      <c r="M50" s="134"/>
      <c r="N50" s="135"/>
      <c r="O50" s="134"/>
      <c r="P50" s="134"/>
      <c r="Q50" s="135"/>
      <c r="R50" s="136"/>
      <c r="S50" s="134"/>
      <c r="T50" s="135"/>
      <c r="U50" s="135"/>
      <c r="V50" s="134"/>
      <c r="W50" s="22">
        <f t="shared" si="1"/>
        <v>19244</v>
      </c>
      <c r="X50" s="139"/>
      <c r="Y50" s="33"/>
      <c r="Z50" s="34"/>
      <c r="AA50" s="2"/>
    </row>
    <row r="51" spans="1:27" x14ac:dyDescent="0.2">
      <c r="A51" s="27"/>
      <c r="B51" s="23">
        <v>46</v>
      </c>
      <c r="C51" s="129"/>
      <c r="D51" s="130"/>
      <c r="E51" s="131"/>
      <c r="F51" s="131"/>
      <c r="G51" s="132"/>
      <c r="H51" s="138"/>
      <c r="I51" s="132"/>
      <c r="J51" s="133"/>
      <c r="K51" s="131"/>
      <c r="L51" s="131"/>
      <c r="M51" s="134"/>
      <c r="N51" s="135"/>
      <c r="O51" s="134"/>
      <c r="P51" s="134"/>
      <c r="Q51" s="135"/>
      <c r="R51" s="136"/>
      <c r="S51" s="134"/>
      <c r="T51" s="135"/>
      <c r="U51" s="135"/>
      <c r="V51" s="134"/>
      <c r="W51" s="22">
        <f t="shared" si="1"/>
        <v>19245</v>
      </c>
      <c r="X51" s="139"/>
      <c r="Y51" s="33"/>
      <c r="Z51" s="34"/>
      <c r="AA51" s="2"/>
    </row>
    <row r="52" spans="1:27" x14ac:dyDescent="0.2">
      <c r="A52" s="27"/>
      <c r="B52" s="23">
        <v>47</v>
      </c>
      <c r="C52" s="129"/>
      <c r="D52" s="130"/>
      <c r="E52" s="131"/>
      <c r="F52" s="131"/>
      <c r="G52" s="132"/>
      <c r="H52" s="138"/>
      <c r="I52" s="132"/>
      <c r="J52" s="133"/>
      <c r="K52" s="131"/>
      <c r="L52" s="131"/>
      <c r="M52" s="134"/>
      <c r="N52" s="135"/>
      <c r="O52" s="134"/>
      <c r="P52" s="134"/>
      <c r="Q52" s="135"/>
      <c r="R52" s="136"/>
      <c r="S52" s="134"/>
      <c r="T52" s="135"/>
      <c r="U52" s="135"/>
      <c r="V52" s="134"/>
      <c r="W52" s="22">
        <f t="shared" si="1"/>
        <v>19246</v>
      </c>
      <c r="X52" s="139"/>
      <c r="Y52" s="33"/>
      <c r="Z52" s="34"/>
      <c r="AA52" s="2"/>
    </row>
    <row r="53" spans="1:27" x14ac:dyDescent="0.2">
      <c r="A53" s="27"/>
      <c r="B53" s="23">
        <v>48</v>
      </c>
      <c r="C53" s="129"/>
      <c r="D53" s="130"/>
      <c r="E53" s="131"/>
      <c r="F53" s="131"/>
      <c r="G53" s="132"/>
      <c r="H53" s="138"/>
      <c r="I53" s="132"/>
      <c r="J53" s="133"/>
      <c r="K53" s="131"/>
      <c r="L53" s="131"/>
      <c r="M53" s="134"/>
      <c r="N53" s="135"/>
      <c r="O53" s="134"/>
      <c r="P53" s="134"/>
      <c r="Q53" s="135"/>
      <c r="R53" s="136"/>
      <c r="S53" s="134"/>
      <c r="T53" s="133"/>
      <c r="U53" s="135"/>
      <c r="V53" s="134"/>
      <c r="W53" s="22">
        <f t="shared" si="1"/>
        <v>19247</v>
      </c>
      <c r="X53" s="139"/>
      <c r="Y53" s="33"/>
      <c r="Z53" s="34"/>
      <c r="AA53" s="2"/>
    </row>
    <row r="54" spans="1:27" x14ac:dyDescent="0.2">
      <c r="A54" s="27"/>
      <c r="B54" s="23">
        <v>49</v>
      </c>
      <c r="C54" s="129"/>
      <c r="D54" s="130"/>
      <c r="E54" s="131"/>
      <c r="F54" s="131"/>
      <c r="G54" s="132"/>
      <c r="H54" s="138"/>
      <c r="I54" s="132"/>
      <c r="J54" s="133"/>
      <c r="K54" s="131"/>
      <c r="L54" s="131"/>
      <c r="M54" s="134"/>
      <c r="N54" s="135"/>
      <c r="O54" s="134"/>
      <c r="P54" s="134"/>
      <c r="Q54" s="135"/>
      <c r="R54" s="136"/>
      <c r="S54" s="134"/>
      <c r="T54" s="133"/>
      <c r="U54" s="135"/>
      <c r="V54" s="134"/>
      <c r="W54" s="22">
        <f t="shared" si="1"/>
        <v>19248</v>
      </c>
      <c r="X54" s="139"/>
      <c r="Y54" s="33"/>
      <c r="Z54" s="34"/>
      <c r="AA54" s="2"/>
    </row>
    <row r="55" spans="1:27" x14ac:dyDescent="0.2">
      <c r="A55" s="27"/>
      <c r="B55" s="23">
        <v>50</v>
      </c>
      <c r="C55" s="129"/>
      <c r="D55" s="130"/>
      <c r="E55" s="131"/>
      <c r="F55" s="131"/>
      <c r="G55" s="132"/>
      <c r="H55" s="138"/>
      <c r="I55" s="132"/>
      <c r="J55" s="133"/>
      <c r="K55" s="131"/>
      <c r="L55" s="131"/>
      <c r="M55" s="134"/>
      <c r="N55" s="135"/>
      <c r="O55" s="134"/>
      <c r="P55" s="134"/>
      <c r="Q55" s="135"/>
      <c r="R55" s="136"/>
      <c r="S55" s="134"/>
      <c r="T55" s="133"/>
      <c r="U55" s="135"/>
      <c r="V55" s="134"/>
      <c r="W55" s="22">
        <f t="shared" si="1"/>
        <v>19249</v>
      </c>
      <c r="X55" s="139"/>
      <c r="Y55" s="33"/>
      <c r="Z55" s="34"/>
      <c r="AA55" s="2"/>
    </row>
    <row r="56" spans="1:27" x14ac:dyDescent="0.2">
      <c r="A56" s="27"/>
      <c r="B56" s="23">
        <v>51</v>
      </c>
      <c r="C56" s="129"/>
      <c r="D56" s="130"/>
      <c r="E56" s="131"/>
      <c r="F56" s="131"/>
      <c r="G56" s="132"/>
      <c r="H56" s="138"/>
      <c r="I56" s="132"/>
      <c r="J56" s="133"/>
      <c r="K56" s="131"/>
      <c r="L56" s="131"/>
      <c r="M56" s="134"/>
      <c r="N56" s="135"/>
      <c r="O56" s="134"/>
      <c r="P56" s="134"/>
      <c r="Q56" s="135"/>
      <c r="R56" s="136"/>
      <c r="S56" s="134"/>
      <c r="T56" s="133"/>
      <c r="U56" s="135"/>
      <c r="V56" s="134"/>
      <c r="W56" s="22">
        <f t="shared" si="1"/>
        <v>19250</v>
      </c>
      <c r="X56" s="139"/>
      <c r="Y56" s="33"/>
      <c r="Z56" s="34"/>
      <c r="AA56" s="2"/>
    </row>
    <row r="57" spans="1:27" x14ac:dyDescent="0.2">
      <c r="A57" s="27"/>
      <c r="B57" s="23">
        <v>52</v>
      </c>
      <c r="C57" s="129"/>
      <c r="D57" s="130"/>
      <c r="E57" s="131"/>
      <c r="F57" s="131"/>
      <c r="G57" s="132"/>
      <c r="H57" s="138"/>
      <c r="I57" s="132"/>
      <c r="J57" s="133"/>
      <c r="K57" s="131"/>
      <c r="L57" s="131"/>
      <c r="M57" s="134"/>
      <c r="N57" s="135"/>
      <c r="O57" s="134"/>
      <c r="P57" s="134"/>
      <c r="Q57" s="135"/>
      <c r="R57" s="136"/>
      <c r="S57" s="134"/>
      <c r="T57" s="133"/>
      <c r="U57" s="135"/>
      <c r="V57" s="134"/>
      <c r="W57" s="22">
        <f t="shared" si="1"/>
        <v>19251</v>
      </c>
      <c r="X57" s="139"/>
      <c r="Y57" s="33"/>
      <c r="Z57" s="34"/>
      <c r="AA57" s="2"/>
    </row>
    <row r="58" spans="1:27" x14ac:dyDescent="0.2">
      <c r="A58" s="27"/>
      <c r="B58" s="23">
        <v>53</v>
      </c>
      <c r="C58" s="129"/>
      <c r="D58" s="130"/>
      <c r="E58" s="131"/>
      <c r="F58" s="131"/>
      <c r="G58" s="132"/>
      <c r="H58" s="138"/>
      <c r="I58" s="132"/>
      <c r="J58" s="133"/>
      <c r="K58" s="131"/>
      <c r="L58" s="131"/>
      <c r="M58" s="134"/>
      <c r="N58" s="135"/>
      <c r="O58" s="134"/>
      <c r="P58" s="134"/>
      <c r="Q58" s="135"/>
      <c r="R58" s="136"/>
      <c r="S58" s="134"/>
      <c r="T58" s="133"/>
      <c r="U58" s="135"/>
      <c r="V58" s="134"/>
      <c r="W58" s="22">
        <f t="shared" si="1"/>
        <v>19252</v>
      </c>
      <c r="X58" s="139"/>
      <c r="Y58" s="33"/>
      <c r="Z58" s="34"/>
      <c r="AA58" s="2"/>
    </row>
    <row r="59" spans="1:27" x14ac:dyDescent="0.2">
      <c r="A59" s="27"/>
      <c r="B59" s="23">
        <v>54</v>
      </c>
      <c r="C59" s="129"/>
      <c r="D59" s="130"/>
      <c r="E59" s="131"/>
      <c r="F59" s="131"/>
      <c r="G59" s="132"/>
      <c r="H59" s="138"/>
      <c r="I59" s="132"/>
      <c r="J59" s="133"/>
      <c r="K59" s="131"/>
      <c r="L59" s="131"/>
      <c r="M59" s="134"/>
      <c r="N59" s="135"/>
      <c r="O59" s="134"/>
      <c r="P59" s="134"/>
      <c r="Q59" s="135"/>
      <c r="R59" s="136"/>
      <c r="S59" s="134"/>
      <c r="T59" s="133"/>
      <c r="U59" s="135"/>
      <c r="V59" s="134"/>
      <c r="W59" s="22">
        <f t="shared" si="1"/>
        <v>19253</v>
      </c>
      <c r="X59" s="139"/>
      <c r="Y59" s="33"/>
      <c r="Z59" s="34"/>
      <c r="AA59" s="2"/>
    </row>
    <row r="60" spans="1:27" x14ac:dyDescent="0.2">
      <c r="A60" s="27"/>
      <c r="B60" s="23">
        <v>55</v>
      </c>
      <c r="C60" s="129"/>
      <c r="D60" s="130"/>
      <c r="E60" s="131"/>
      <c r="F60" s="131"/>
      <c r="G60" s="132"/>
      <c r="H60" s="138"/>
      <c r="I60" s="132"/>
      <c r="J60" s="133"/>
      <c r="K60" s="131"/>
      <c r="L60" s="131"/>
      <c r="M60" s="134"/>
      <c r="N60" s="135"/>
      <c r="O60" s="134"/>
      <c r="P60" s="134"/>
      <c r="Q60" s="135"/>
      <c r="R60" s="136"/>
      <c r="S60" s="134"/>
      <c r="T60" s="133"/>
      <c r="U60" s="135"/>
      <c r="V60" s="134"/>
      <c r="W60" s="22">
        <f t="shared" si="1"/>
        <v>19254</v>
      </c>
      <c r="X60" s="139"/>
      <c r="Y60" s="33"/>
      <c r="Z60" s="34"/>
      <c r="AA60" s="2"/>
    </row>
    <row r="61" spans="1:27" x14ac:dyDescent="0.2">
      <c r="A61" s="27"/>
      <c r="B61" s="23">
        <v>56</v>
      </c>
      <c r="C61" s="129"/>
      <c r="D61" s="130"/>
      <c r="E61" s="131"/>
      <c r="F61" s="131"/>
      <c r="G61" s="132"/>
      <c r="H61" s="138"/>
      <c r="I61" s="132"/>
      <c r="J61" s="133"/>
      <c r="K61" s="131"/>
      <c r="L61" s="131"/>
      <c r="M61" s="134"/>
      <c r="N61" s="135"/>
      <c r="O61" s="134"/>
      <c r="P61" s="134"/>
      <c r="Q61" s="135"/>
      <c r="R61" s="136"/>
      <c r="S61" s="134"/>
      <c r="T61" s="133"/>
      <c r="U61" s="135"/>
      <c r="V61" s="134"/>
      <c r="W61" s="22">
        <f t="shared" si="1"/>
        <v>19255</v>
      </c>
      <c r="X61" s="139"/>
      <c r="Y61" s="33"/>
      <c r="Z61" s="34"/>
      <c r="AA61" s="2"/>
    </row>
    <row r="62" spans="1:27" x14ac:dyDescent="0.2">
      <c r="A62" s="27"/>
      <c r="B62" s="23">
        <v>57</v>
      </c>
      <c r="C62" s="129"/>
      <c r="D62" s="130"/>
      <c r="E62" s="131"/>
      <c r="F62" s="131"/>
      <c r="G62" s="132"/>
      <c r="H62" s="138"/>
      <c r="I62" s="132"/>
      <c r="J62" s="133"/>
      <c r="K62" s="131"/>
      <c r="L62" s="131"/>
      <c r="M62" s="134"/>
      <c r="N62" s="135"/>
      <c r="O62" s="134"/>
      <c r="P62" s="134"/>
      <c r="Q62" s="135"/>
      <c r="R62" s="136"/>
      <c r="S62" s="134"/>
      <c r="T62" s="133"/>
      <c r="U62" s="135"/>
      <c r="V62" s="134"/>
      <c r="W62" s="22">
        <f t="shared" si="1"/>
        <v>19256</v>
      </c>
      <c r="X62" s="139"/>
      <c r="Y62" s="33"/>
      <c r="Z62" s="34"/>
      <c r="AA62" s="2"/>
    </row>
    <row r="63" spans="1:27" x14ac:dyDescent="0.2">
      <c r="A63" s="27"/>
      <c r="B63" s="23">
        <v>58</v>
      </c>
      <c r="C63" s="129"/>
      <c r="D63" s="130"/>
      <c r="E63" s="131"/>
      <c r="F63" s="131"/>
      <c r="G63" s="132"/>
      <c r="H63" s="138"/>
      <c r="I63" s="132"/>
      <c r="J63" s="133"/>
      <c r="K63" s="131"/>
      <c r="L63" s="131"/>
      <c r="M63" s="134"/>
      <c r="N63" s="135"/>
      <c r="O63" s="134"/>
      <c r="P63" s="134"/>
      <c r="Q63" s="135"/>
      <c r="R63" s="136"/>
      <c r="S63" s="134"/>
      <c r="T63" s="133"/>
      <c r="U63" s="135"/>
      <c r="V63" s="134"/>
      <c r="W63" s="22">
        <f t="shared" si="1"/>
        <v>19257</v>
      </c>
      <c r="X63" s="139"/>
      <c r="Y63" s="33"/>
      <c r="Z63" s="34"/>
      <c r="AA63" s="2"/>
    </row>
    <row r="64" spans="1:27" x14ac:dyDescent="0.2">
      <c r="A64" s="27"/>
      <c r="B64" s="23">
        <v>59</v>
      </c>
      <c r="C64" s="129"/>
      <c r="D64" s="130"/>
      <c r="E64" s="131"/>
      <c r="F64" s="131"/>
      <c r="G64" s="132"/>
      <c r="H64" s="138"/>
      <c r="I64" s="132"/>
      <c r="J64" s="133"/>
      <c r="K64" s="131"/>
      <c r="L64" s="131"/>
      <c r="M64" s="134"/>
      <c r="N64" s="135"/>
      <c r="O64" s="134"/>
      <c r="P64" s="134"/>
      <c r="Q64" s="135"/>
      <c r="R64" s="136"/>
      <c r="S64" s="134"/>
      <c r="T64" s="133"/>
      <c r="U64" s="135"/>
      <c r="V64" s="134"/>
      <c r="W64" s="22">
        <f t="shared" si="1"/>
        <v>19258</v>
      </c>
      <c r="X64" s="139"/>
      <c r="Y64" s="33"/>
      <c r="Z64" s="34"/>
      <c r="AA64" s="2"/>
    </row>
    <row r="65" spans="1:27" x14ac:dyDescent="0.2">
      <c r="A65" s="27"/>
      <c r="B65" s="23">
        <v>60</v>
      </c>
      <c r="C65" s="129"/>
      <c r="D65" s="130"/>
      <c r="E65" s="131"/>
      <c r="F65" s="131"/>
      <c r="G65" s="132"/>
      <c r="H65" s="138"/>
      <c r="I65" s="132"/>
      <c r="J65" s="133"/>
      <c r="K65" s="131"/>
      <c r="L65" s="131"/>
      <c r="M65" s="134"/>
      <c r="N65" s="135"/>
      <c r="O65" s="134"/>
      <c r="P65" s="134"/>
      <c r="Q65" s="135"/>
      <c r="R65" s="136"/>
      <c r="S65" s="134"/>
      <c r="T65" s="133"/>
      <c r="U65" s="135"/>
      <c r="V65" s="134"/>
      <c r="W65" s="22">
        <f t="shared" si="1"/>
        <v>19259</v>
      </c>
      <c r="X65" s="139"/>
      <c r="Y65" s="33"/>
      <c r="Z65" s="34"/>
      <c r="AA65" s="2"/>
    </row>
    <row r="66" spans="1:27" x14ac:dyDescent="0.2">
      <c r="A66" s="27"/>
      <c r="B66" s="23">
        <v>61</v>
      </c>
      <c r="C66" s="129"/>
      <c r="D66" s="130"/>
      <c r="E66" s="131"/>
      <c r="F66" s="131"/>
      <c r="G66" s="132"/>
      <c r="H66" s="138"/>
      <c r="I66" s="132"/>
      <c r="J66" s="133"/>
      <c r="K66" s="131"/>
      <c r="L66" s="131"/>
      <c r="M66" s="134"/>
      <c r="N66" s="135"/>
      <c r="O66" s="134"/>
      <c r="P66" s="134"/>
      <c r="Q66" s="135"/>
      <c r="R66" s="136"/>
      <c r="S66" s="134"/>
      <c r="T66" s="133"/>
      <c r="U66" s="135"/>
      <c r="V66" s="134"/>
      <c r="W66" s="22">
        <f t="shared" si="1"/>
        <v>19260</v>
      </c>
      <c r="X66" s="139"/>
      <c r="Y66" s="33"/>
      <c r="Z66" s="34"/>
      <c r="AA66" s="2"/>
    </row>
    <row r="67" spans="1:27" x14ac:dyDescent="0.2">
      <c r="A67" s="27"/>
      <c r="B67" s="23">
        <v>62</v>
      </c>
      <c r="C67" s="129"/>
      <c r="D67" s="130"/>
      <c r="E67" s="131"/>
      <c r="F67" s="131"/>
      <c r="G67" s="132"/>
      <c r="H67" s="138"/>
      <c r="I67" s="132"/>
      <c r="J67" s="133"/>
      <c r="K67" s="131"/>
      <c r="L67" s="131"/>
      <c r="M67" s="134"/>
      <c r="N67" s="135"/>
      <c r="O67" s="134"/>
      <c r="P67" s="134"/>
      <c r="Q67" s="135"/>
      <c r="R67" s="136"/>
      <c r="S67" s="134"/>
      <c r="T67" s="133"/>
      <c r="U67" s="135"/>
      <c r="V67" s="134"/>
      <c r="W67" s="22">
        <f t="shared" si="1"/>
        <v>19261</v>
      </c>
      <c r="X67" s="139"/>
      <c r="Y67" s="33"/>
      <c r="Z67" s="34"/>
      <c r="AA67" s="2"/>
    </row>
    <row r="68" spans="1:27" x14ac:dyDescent="0.2">
      <c r="A68" s="27"/>
      <c r="B68" s="23">
        <v>63</v>
      </c>
      <c r="C68" s="129"/>
      <c r="D68" s="130"/>
      <c r="E68" s="131"/>
      <c r="F68" s="131"/>
      <c r="G68" s="132"/>
      <c r="H68" s="138"/>
      <c r="I68" s="132"/>
      <c r="J68" s="133"/>
      <c r="K68" s="131"/>
      <c r="L68" s="131"/>
      <c r="M68" s="134"/>
      <c r="N68" s="135"/>
      <c r="O68" s="134"/>
      <c r="P68" s="134"/>
      <c r="Q68" s="135"/>
      <c r="R68" s="136"/>
      <c r="S68" s="134"/>
      <c r="T68" s="133"/>
      <c r="U68" s="135"/>
      <c r="V68" s="134"/>
      <c r="W68" s="22">
        <f t="shared" si="1"/>
        <v>19262</v>
      </c>
      <c r="X68" s="139"/>
      <c r="Y68" s="33"/>
      <c r="Z68" s="34"/>
      <c r="AA68" s="2"/>
    </row>
    <row r="69" spans="1:27" x14ac:dyDescent="0.2">
      <c r="A69" s="27"/>
      <c r="B69" s="23">
        <v>64</v>
      </c>
      <c r="C69" s="129"/>
      <c r="D69" s="130"/>
      <c r="E69" s="131"/>
      <c r="F69" s="131"/>
      <c r="G69" s="132"/>
      <c r="H69" s="138"/>
      <c r="I69" s="132"/>
      <c r="J69" s="133"/>
      <c r="K69" s="131"/>
      <c r="L69" s="131"/>
      <c r="M69" s="134"/>
      <c r="N69" s="135"/>
      <c r="O69" s="134"/>
      <c r="P69" s="134"/>
      <c r="Q69" s="135"/>
      <c r="R69" s="136"/>
      <c r="S69" s="134"/>
      <c r="T69" s="133"/>
      <c r="U69" s="135"/>
      <c r="V69" s="134"/>
      <c r="W69" s="22">
        <f t="shared" si="1"/>
        <v>19263</v>
      </c>
      <c r="X69" s="139"/>
      <c r="Y69" s="33"/>
      <c r="Z69" s="34"/>
      <c r="AA69" s="2"/>
    </row>
    <row r="70" spans="1:27" x14ac:dyDescent="0.2">
      <c r="A70" s="27"/>
      <c r="B70" s="23">
        <v>65</v>
      </c>
      <c r="C70" s="129"/>
      <c r="D70" s="130"/>
      <c r="E70" s="131"/>
      <c r="F70" s="131"/>
      <c r="G70" s="132"/>
      <c r="H70" s="138"/>
      <c r="I70" s="132"/>
      <c r="J70" s="133"/>
      <c r="K70" s="131"/>
      <c r="L70" s="131"/>
      <c r="M70" s="134"/>
      <c r="N70" s="135"/>
      <c r="O70" s="134"/>
      <c r="P70" s="134"/>
      <c r="Q70" s="135"/>
      <c r="R70" s="136"/>
      <c r="S70" s="134"/>
      <c r="T70" s="133"/>
      <c r="U70" s="135"/>
      <c r="V70" s="134"/>
      <c r="W70" s="22">
        <f t="shared" si="1"/>
        <v>19264</v>
      </c>
      <c r="X70" s="139"/>
      <c r="Y70" s="33"/>
      <c r="Z70" s="34"/>
      <c r="AA70" s="2"/>
    </row>
    <row r="71" spans="1:27" x14ac:dyDescent="0.2">
      <c r="A71" s="27"/>
      <c r="B71" s="23">
        <v>66</v>
      </c>
      <c r="C71" s="129"/>
      <c r="D71" s="130"/>
      <c r="E71" s="131"/>
      <c r="F71" s="131"/>
      <c r="G71" s="132"/>
      <c r="H71" s="138"/>
      <c r="I71" s="132"/>
      <c r="J71" s="133"/>
      <c r="K71" s="131"/>
      <c r="L71" s="131"/>
      <c r="M71" s="134"/>
      <c r="N71" s="135"/>
      <c r="O71" s="134"/>
      <c r="P71" s="134"/>
      <c r="Q71" s="135"/>
      <c r="R71" s="136"/>
      <c r="S71" s="134"/>
      <c r="T71" s="133"/>
      <c r="U71" s="135"/>
      <c r="V71" s="134"/>
      <c r="W71" s="22">
        <f t="shared" si="1"/>
        <v>19265</v>
      </c>
      <c r="X71" s="139"/>
      <c r="Y71" s="33"/>
      <c r="Z71" s="34"/>
      <c r="AA71" s="2"/>
    </row>
    <row r="72" spans="1:27" x14ac:dyDescent="0.2">
      <c r="A72" s="27"/>
      <c r="B72" s="23">
        <v>67</v>
      </c>
      <c r="C72" s="129"/>
      <c r="D72" s="130"/>
      <c r="E72" s="131"/>
      <c r="F72" s="131"/>
      <c r="G72" s="132"/>
      <c r="H72" s="138"/>
      <c r="I72" s="132"/>
      <c r="J72" s="133"/>
      <c r="K72" s="131"/>
      <c r="L72" s="131"/>
      <c r="M72" s="134"/>
      <c r="N72" s="135"/>
      <c r="O72" s="134"/>
      <c r="P72" s="134"/>
      <c r="Q72" s="135"/>
      <c r="R72" s="136"/>
      <c r="S72" s="134"/>
      <c r="T72" s="133"/>
      <c r="U72" s="135"/>
      <c r="V72" s="134"/>
      <c r="W72" s="22">
        <f t="shared" si="1"/>
        <v>19266</v>
      </c>
      <c r="X72" s="139"/>
      <c r="Y72" s="33"/>
      <c r="Z72" s="34"/>
      <c r="AA72" s="2"/>
    </row>
    <row r="73" spans="1:27" x14ac:dyDescent="0.2">
      <c r="A73" s="27"/>
      <c r="B73" s="23">
        <v>68</v>
      </c>
      <c r="C73" s="129"/>
      <c r="D73" s="130"/>
      <c r="E73" s="131"/>
      <c r="F73" s="131"/>
      <c r="G73" s="132"/>
      <c r="H73" s="138"/>
      <c r="I73" s="132"/>
      <c r="J73" s="133"/>
      <c r="K73" s="131"/>
      <c r="L73" s="131"/>
      <c r="M73" s="134"/>
      <c r="N73" s="135"/>
      <c r="O73" s="134"/>
      <c r="P73" s="134"/>
      <c r="Q73" s="135"/>
      <c r="R73" s="136"/>
      <c r="S73" s="134"/>
      <c r="T73" s="133"/>
      <c r="U73" s="135"/>
      <c r="V73" s="134"/>
      <c r="W73" s="22">
        <f t="shared" si="1"/>
        <v>19267</v>
      </c>
      <c r="X73" s="139"/>
      <c r="Y73" s="33"/>
      <c r="Z73" s="34"/>
      <c r="AA73" s="2"/>
    </row>
    <row r="74" spans="1:27" x14ac:dyDescent="0.2">
      <c r="A74" s="27"/>
      <c r="B74" s="23">
        <v>69</v>
      </c>
      <c r="C74" s="129"/>
      <c r="D74" s="130"/>
      <c r="E74" s="131"/>
      <c r="F74" s="131"/>
      <c r="G74" s="132"/>
      <c r="H74" s="138"/>
      <c r="I74" s="132"/>
      <c r="J74" s="133"/>
      <c r="K74" s="131"/>
      <c r="L74" s="131"/>
      <c r="M74" s="134"/>
      <c r="N74" s="135"/>
      <c r="O74" s="134"/>
      <c r="P74" s="134"/>
      <c r="Q74" s="135"/>
      <c r="R74" s="136"/>
      <c r="S74" s="134"/>
      <c r="T74" s="133"/>
      <c r="U74" s="135"/>
      <c r="V74" s="134"/>
      <c r="W74" s="22">
        <f t="shared" si="1"/>
        <v>19268</v>
      </c>
      <c r="X74" s="139"/>
      <c r="Y74" s="33"/>
      <c r="Z74" s="34"/>
      <c r="AA74" s="2"/>
    </row>
    <row r="75" spans="1:27" x14ac:dyDescent="0.2">
      <c r="A75" s="27"/>
      <c r="B75" s="23">
        <v>70</v>
      </c>
      <c r="C75" s="129"/>
      <c r="D75" s="130"/>
      <c r="E75" s="131"/>
      <c r="F75" s="131"/>
      <c r="G75" s="132"/>
      <c r="H75" s="138"/>
      <c r="I75" s="132"/>
      <c r="J75" s="133"/>
      <c r="K75" s="131"/>
      <c r="L75" s="131"/>
      <c r="M75" s="134"/>
      <c r="N75" s="135"/>
      <c r="O75" s="134"/>
      <c r="P75" s="134"/>
      <c r="Q75" s="135"/>
      <c r="R75" s="136"/>
      <c r="S75" s="134"/>
      <c r="T75" s="133"/>
      <c r="U75" s="135"/>
      <c r="V75" s="134"/>
      <c r="W75" s="22">
        <f t="shared" si="1"/>
        <v>19269</v>
      </c>
      <c r="X75" s="139"/>
      <c r="Y75" s="33"/>
      <c r="Z75" s="34"/>
      <c r="AA75" s="2"/>
    </row>
    <row r="76" spans="1:27" x14ac:dyDescent="0.2">
      <c r="A76" s="27"/>
      <c r="B76" s="23">
        <v>71</v>
      </c>
      <c r="C76" s="129"/>
      <c r="D76" s="130"/>
      <c r="E76" s="131"/>
      <c r="F76" s="131"/>
      <c r="G76" s="132"/>
      <c r="H76" s="138"/>
      <c r="I76" s="132"/>
      <c r="J76" s="133"/>
      <c r="K76" s="131"/>
      <c r="L76" s="131"/>
      <c r="M76" s="134"/>
      <c r="N76" s="135"/>
      <c r="O76" s="134"/>
      <c r="P76" s="134"/>
      <c r="Q76" s="135"/>
      <c r="R76" s="136"/>
      <c r="S76" s="134"/>
      <c r="T76" s="133"/>
      <c r="U76" s="135"/>
      <c r="V76" s="134"/>
      <c r="W76" s="22">
        <f t="shared" si="1"/>
        <v>19270</v>
      </c>
      <c r="X76" s="139"/>
      <c r="Y76" s="33"/>
      <c r="Z76" s="34"/>
      <c r="AA76" s="2"/>
    </row>
    <row r="77" spans="1:27" x14ac:dyDescent="0.2">
      <c r="A77" s="27"/>
      <c r="B77" s="23">
        <v>72</v>
      </c>
      <c r="C77" s="129"/>
      <c r="D77" s="130"/>
      <c r="E77" s="131"/>
      <c r="F77" s="131"/>
      <c r="G77" s="132"/>
      <c r="H77" s="138"/>
      <c r="I77" s="132"/>
      <c r="J77" s="133"/>
      <c r="K77" s="131"/>
      <c r="L77" s="131"/>
      <c r="M77" s="134"/>
      <c r="N77" s="135"/>
      <c r="O77" s="134"/>
      <c r="P77" s="134"/>
      <c r="Q77" s="135"/>
      <c r="R77" s="136"/>
      <c r="S77" s="134"/>
      <c r="T77" s="133"/>
      <c r="U77" s="135"/>
      <c r="V77" s="134"/>
      <c r="W77" s="22">
        <f t="shared" si="1"/>
        <v>19271</v>
      </c>
      <c r="X77" s="139"/>
      <c r="Y77" s="33"/>
      <c r="Z77" s="34"/>
      <c r="AA77" s="2"/>
    </row>
    <row r="78" spans="1:27" x14ac:dyDescent="0.2">
      <c r="A78" s="27"/>
      <c r="B78" s="23">
        <v>73</v>
      </c>
      <c r="C78" s="129"/>
      <c r="D78" s="130"/>
      <c r="E78" s="131"/>
      <c r="F78" s="131"/>
      <c r="G78" s="132"/>
      <c r="H78" s="138"/>
      <c r="I78" s="132"/>
      <c r="J78" s="133"/>
      <c r="K78" s="131"/>
      <c r="L78" s="131"/>
      <c r="M78" s="134"/>
      <c r="N78" s="135"/>
      <c r="O78" s="134"/>
      <c r="P78" s="134"/>
      <c r="Q78" s="135"/>
      <c r="R78" s="136"/>
      <c r="S78" s="134"/>
      <c r="T78" s="133"/>
      <c r="U78" s="135"/>
      <c r="V78" s="134"/>
      <c r="W78" s="22">
        <f t="shared" si="1"/>
        <v>19272</v>
      </c>
      <c r="X78" s="139"/>
      <c r="Y78" s="33"/>
      <c r="Z78" s="34"/>
      <c r="AA78" s="2"/>
    </row>
    <row r="79" spans="1:27" x14ac:dyDescent="0.2">
      <c r="A79" s="27"/>
      <c r="B79" s="23">
        <v>74</v>
      </c>
      <c r="C79" s="129"/>
      <c r="D79" s="130"/>
      <c r="E79" s="131"/>
      <c r="F79" s="131"/>
      <c r="G79" s="132"/>
      <c r="H79" s="138"/>
      <c r="I79" s="132"/>
      <c r="J79" s="133"/>
      <c r="K79" s="131"/>
      <c r="L79" s="131"/>
      <c r="M79" s="134"/>
      <c r="N79" s="135"/>
      <c r="O79" s="134"/>
      <c r="P79" s="134"/>
      <c r="Q79" s="135"/>
      <c r="R79" s="136"/>
      <c r="S79" s="134"/>
      <c r="T79" s="133"/>
      <c r="U79" s="135"/>
      <c r="V79" s="134"/>
      <c r="W79" s="22">
        <f t="shared" si="1"/>
        <v>19273</v>
      </c>
      <c r="X79" s="139"/>
      <c r="Y79" s="33"/>
      <c r="Z79" s="34"/>
      <c r="AA79" s="2"/>
    </row>
    <row r="80" spans="1:27" x14ac:dyDescent="0.2">
      <c r="A80" s="27"/>
      <c r="B80" s="23">
        <v>75</v>
      </c>
      <c r="C80" s="129"/>
      <c r="D80" s="130"/>
      <c r="E80" s="131"/>
      <c r="F80" s="131"/>
      <c r="G80" s="132"/>
      <c r="H80" s="138"/>
      <c r="I80" s="132"/>
      <c r="J80" s="133"/>
      <c r="K80" s="131"/>
      <c r="L80" s="131"/>
      <c r="M80" s="134"/>
      <c r="N80" s="135"/>
      <c r="O80" s="134"/>
      <c r="P80" s="134"/>
      <c r="Q80" s="135"/>
      <c r="R80" s="136"/>
      <c r="S80" s="134"/>
      <c r="T80" s="133"/>
      <c r="U80" s="135"/>
      <c r="V80" s="134"/>
      <c r="W80" s="22">
        <f t="shared" si="1"/>
        <v>19274</v>
      </c>
      <c r="X80" s="139"/>
      <c r="Y80" s="33"/>
      <c r="Z80" s="34"/>
      <c r="AA80" s="2"/>
    </row>
    <row r="81" spans="1:27" x14ac:dyDescent="0.2">
      <c r="A81" s="27"/>
      <c r="B81" s="23">
        <v>76</v>
      </c>
      <c r="C81" s="129"/>
      <c r="D81" s="130"/>
      <c r="E81" s="131"/>
      <c r="F81" s="131"/>
      <c r="G81" s="132"/>
      <c r="H81" s="138"/>
      <c r="I81" s="132"/>
      <c r="J81" s="133"/>
      <c r="K81" s="131"/>
      <c r="L81" s="131"/>
      <c r="M81" s="134"/>
      <c r="N81" s="135"/>
      <c r="O81" s="134"/>
      <c r="P81" s="134"/>
      <c r="Q81" s="135"/>
      <c r="R81" s="136"/>
      <c r="S81" s="134"/>
      <c r="T81" s="133"/>
      <c r="U81" s="135"/>
      <c r="V81" s="134"/>
      <c r="W81" s="22">
        <f t="shared" si="1"/>
        <v>19275</v>
      </c>
      <c r="X81" s="139"/>
      <c r="Y81" s="33"/>
      <c r="Z81" s="34"/>
      <c r="AA81" s="2"/>
    </row>
    <row r="82" spans="1:27" x14ac:dyDescent="0.2">
      <c r="A82" s="27"/>
      <c r="B82" s="23">
        <v>77</v>
      </c>
      <c r="C82" s="129"/>
      <c r="D82" s="130"/>
      <c r="E82" s="131"/>
      <c r="F82" s="131"/>
      <c r="G82" s="132"/>
      <c r="H82" s="138"/>
      <c r="I82" s="132"/>
      <c r="J82" s="133"/>
      <c r="K82" s="131"/>
      <c r="L82" s="131"/>
      <c r="M82" s="134"/>
      <c r="N82" s="135"/>
      <c r="O82" s="134"/>
      <c r="P82" s="134"/>
      <c r="Q82" s="135"/>
      <c r="R82" s="136"/>
      <c r="S82" s="134"/>
      <c r="T82" s="133"/>
      <c r="U82" s="135"/>
      <c r="V82" s="134"/>
      <c r="W82" s="22">
        <f t="shared" si="1"/>
        <v>19276</v>
      </c>
      <c r="X82" s="139"/>
      <c r="Y82" s="33"/>
      <c r="Z82" s="34"/>
      <c r="AA82" s="2"/>
    </row>
    <row r="83" spans="1:27" x14ac:dyDescent="0.2">
      <c r="A83" s="27"/>
      <c r="B83" s="23">
        <v>78</v>
      </c>
      <c r="C83" s="129"/>
      <c r="D83" s="130"/>
      <c r="E83" s="131"/>
      <c r="F83" s="131"/>
      <c r="G83" s="132"/>
      <c r="H83" s="138"/>
      <c r="I83" s="132"/>
      <c r="J83" s="133"/>
      <c r="K83" s="131"/>
      <c r="L83" s="131"/>
      <c r="M83" s="134"/>
      <c r="N83" s="135"/>
      <c r="O83" s="134"/>
      <c r="P83" s="134"/>
      <c r="Q83" s="135"/>
      <c r="R83" s="136"/>
      <c r="S83" s="134"/>
      <c r="T83" s="133"/>
      <c r="U83" s="135"/>
      <c r="V83" s="134"/>
      <c r="W83" s="22">
        <f t="shared" si="1"/>
        <v>19277</v>
      </c>
      <c r="X83" s="139"/>
      <c r="Y83" s="33"/>
      <c r="Z83" s="34"/>
      <c r="AA83" s="2"/>
    </row>
    <row r="84" spans="1:27" x14ac:dyDescent="0.2">
      <c r="A84" s="27"/>
      <c r="B84" s="23">
        <v>79</v>
      </c>
      <c r="C84" s="129"/>
      <c r="D84" s="130"/>
      <c r="E84" s="131"/>
      <c r="F84" s="131"/>
      <c r="G84" s="132"/>
      <c r="H84" s="138"/>
      <c r="I84" s="132"/>
      <c r="J84" s="133"/>
      <c r="K84" s="131"/>
      <c r="L84" s="131"/>
      <c r="M84" s="134"/>
      <c r="N84" s="135"/>
      <c r="O84" s="134"/>
      <c r="P84" s="134"/>
      <c r="Q84" s="135"/>
      <c r="R84" s="136"/>
      <c r="S84" s="134"/>
      <c r="T84" s="133"/>
      <c r="U84" s="135"/>
      <c r="V84" s="134"/>
      <c r="W84" s="22">
        <f t="shared" si="1"/>
        <v>19278</v>
      </c>
      <c r="X84" s="139"/>
      <c r="Y84" s="33"/>
      <c r="Z84" s="34"/>
      <c r="AA84" s="2"/>
    </row>
    <row r="85" spans="1:27" x14ac:dyDescent="0.2">
      <c r="A85" s="27"/>
      <c r="B85" s="23">
        <v>80</v>
      </c>
      <c r="C85" s="129"/>
      <c r="D85" s="130"/>
      <c r="E85" s="131"/>
      <c r="F85" s="131"/>
      <c r="G85" s="132"/>
      <c r="H85" s="138"/>
      <c r="I85" s="132"/>
      <c r="J85" s="133"/>
      <c r="K85" s="131"/>
      <c r="L85" s="131"/>
      <c r="M85" s="134"/>
      <c r="N85" s="135"/>
      <c r="O85" s="134"/>
      <c r="P85" s="134"/>
      <c r="Q85" s="135"/>
      <c r="R85" s="136"/>
      <c r="S85" s="134"/>
      <c r="T85" s="133"/>
      <c r="U85" s="135"/>
      <c r="V85" s="134"/>
      <c r="W85" s="22">
        <f>SUM(W84)+1</f>
        <v>19279</v>
      </c>
      <c r="X85" s="139"/>
      <c r="Y85" s="33"/>
      <c r="Z85" s="34"/>
      <c r="AA85" s="2"/>
    </row>
    <row r="86" spans="1:27" x14ac:dyDescent="0.2">
      <c r="A86" s="27"/>
      <c r="B86" s="28"/>
      <c r="C86" s="29"/>
      <c r="D86" s="40"/>
      <c r="E86" s="28"/>
      <c r="F86" s="28"/>
      <c r="G86" s="30"/>
      <c r="H86" s="31"/>
      <c r="I86" s="30"/>
      <c r="J86" s="32"/>
      <c r="K86" s="28"/>
      <c r="L86" s="28"/>
      <c r="M86" s="35"/>
      <c r="N86" s="123"/>
      <c r="O86" s="35"/>
      <c r="P86" s="35"/>
      <c r="Q86" s="123"/>
      <c r="R86" s="124"/>
      <c r="S86" s="35"/>
      <c r="T86" s="32"/>
      <c r="U86" s="123"/>
      <c r="V86" s="35"/>
      <c r="W86" s="35"/>
      <c r="X86" s="125"/>
      <c r="Y86" s="33"/>
      <c r="Z86" s="34"/>
      <c r="AA86" s="2"/>
    </row>
    <row r="87" spans="1:27" x14ac:dyDescent="0.2">
      <c r="A87" s="27"/>
      <c r="B87" s="28"/>
      <c r="C87" s="29"/>
      <c r="D87" s="40"/>
      <c r="E87" s="28"/>
      <c r="F87" s="28"/>
      <c r="G87" s="30"/>
      <c r="H87" s="31"/>
      <c r="I87" s="30"/>
      <c r="J87" s="32"/>
      <c r="K87" s="28"/>
      <c r="L87" s="28"/>
      <c r="M87" s="35"/>
      <c r="N87" s="123"/>
      <c r="O87" s="35"/>
      <c r="P87" s="35"/>
      <c r="Q87" s="123"/>
      <c r="R87" s="124"/>
      <c r="S87" s="35"/>
      <c r="T87" s="32"/>
      <c r="U87" s="123"/>
      <c r="V87" s="35"/>
      <c r="W87" s="35"/>
      <c r="X87" s="125"/>
      <c r="Y87" s="33"/>
      <c r="Z87" s="34"/>
      <c r="AA87" s="2"/>
    </row>
    <row r="88" spans="1:27" x14ac:dyDescent="0.2">
      <c r="A88" s="27"/>
      <c r="B88" s="28"/>
      <c r="C88" s="29"/>
      <c r="D88" s="40"/>
      <c r="E88" s="28"/>
      <c r="F88" s="28"/>
      <c r="G88" s="30"/>
      <c r="H88" s="31"/>
      <c r="I88" s="30"/>
      <c r="J88" s="32"/>
      <c r="K88" s="28"/>
      <c r="L88" s="28"/>
      <c r="M88" s="35"/>
      <c r="N88" s="123"/>
      <c r="O88" s="35"/>
      <c r="P88" s="35"/>
      <c r="Q88" s="123"/>
      <c r="R88" s="124"/>
      <c r="S88" s="35"/>
      <c r="T88" s="32"/>
      <c r="U88" s="123"/>
      <c r="V88" s="35"/>
      <c r="W88" s="35"/>
      <c r="X88" s="125"/>
      <c r="Y88" s="33"/>
      <c r="Z88" s="34"/>
      <c r="AA88" s="2"/>
    </row>
    <row r="89" spans="1:27" x14ac:dyDescent="0.2">
      <c r="A89" s="27"/>
      <c r="B89" s="28"/>
      <c r="C89" s="29"/>
      <c r="D89" s="40"/>
      <c r="E89" s="28"/>
      <c r="F89" s="28"/>
      <c r="G89" s="30"/>
      <c r="H89" s="31"/>
      <c r="I89" s="30"/>
      <c r="J89" s="32"/>
      <c r="K89" s="28"/>
      <c r="L89" s="28"/>
      <c r="M89" s="35"/>
      <c r="N89" s="123"/>
      <c r="O89" s="35"/>
      <c r="P89" s="35"/>
      <c r="Q89" s="123"/>
      <c r="R89" s="124"/>
      <c r="S89" s="35"/>
      <c r="T89" s="32"/>
      <c r="U89" s="123"/>
      <c r="V89" s="35"/>
      <c r="W89" s="35"/>
      <c r="X89" s="125"/>
      <c r="Y89" s="33"/>
      <c r="Z89" s="34"/>
      <c r="AA89" s="2"/>
    </row>
    <row r="90" spans="1:27" x14ac:dyDescent="0.2">
      <c r="A90" s="27"/>
      <c r="B90" s="28"/>
      <c r="C90" s="29"/>
      <c r="D90" s="40"/>
      <c r="E90" s="28"/>
      <c r="F90" s="28"/>
      <c r="G90" s="30"/>
      <c r="H90" s="31"/>
      <c r="I90" s="30"/>
      <c r="J90" s="32"/>
      <c r="K90" s="28"/>
      <c r="L90" s="28"/>
      <c r="M90" s="35"/>
      <c r="N90" s="123"/>
      <c r="O90" s="35"/>
      <c r="P90" s="35"/>
      <c r="Q90" s="123"/>
      <c r="R90" s="124"/>
      <c r="S90" s="35"/>
      <c r="T90" s="32"/>
      <c r="U90" s="123"/>
      <c r="V90" s="35"/>
      <c r="W90" s="35"/>
      <c r="X90" s="125"/>
      <c r="Y90" s="33"/>
      <c r="Z90" s="34"/>
      <c r="AA90" s="2"/>
    </row>
    <row r="91" spans="1:27" x14ac:dyDescent="0.2">
      <c r="A91" s="27"/>
      <c r="B91" s="28"/>
      <c r="C91" s="29"/>
      <c r="D91" s="40"/>
      <c r="E91" s="28"/>
      <c r="F91" s="28"/>
      <c r="G91" s="30"/>
      <c r="H91" s="31"/>
      <c r="I91" s="30"/>
      <c r="J91" s="32"/>
      <c r="K91" s="28"/>
      <c r="L91" s="28"/>
      <c r="M91" s="35"/>
      <c r="N91" s="123"/>
      <c r="O91" s="35"/>
      <c r="P91" s="35"/>
      <c r="Q91" s="123"/>
      <c r="R91" s="124"/>
      <c r="S91" s="35"/>
      <c r="T91" s="32"/>
      <c r="U91" s="123"/>
      <c r="V91" s="35"/>
      <c r="W91" s="35"/>
      <c r="X91" s="125"/>
      <c r="Y91" s="33"/>
      <c r="Z91" s="34"/>
      <c r="AA91" s="2"/>
    </row>
    <row r="92" spans="1:27" x14ac:dyDescent="0.2">
      <c r="A92" s="27"/>
      <c r="B92" s="28" t="s">
        <v>0</v>
      </c>
      <c r="C92" s="29"/>
      <c r="D92" s="40"/>
      <c r="E92" s="28"/>
      <c r="F92" s="28"/>
      <c r="G92" s="30"/>
      <c r="H92" s="31"/>
      <c r="I92" s="30"/>
      <c r="J92" s="31"/>
      <c r="K92" s="28"/>
      <c r="L92" s="28"/>
      <c r="M92" s="35"/>
      <c r="N92" s="32"/>
      <c r="O92" s="28"/>
      <c r="P92" s="35"/>
      <c r="Q92" s="32"/>
      <c r="R92" s="32"/>
      <c r="S92" s="35"/>
      <c r="T92" s="32"/>
      <c r="U92" s="123"/>
      <c r="V92" s="35"/>
      <c r="W92" s="35"/>
      <c r="X92" s="125"/>
      <c r="Y92" s="33"/>
      <c r="Z92" s="34"/>
      <c r="AA92" s="2"/>
    </row>
    <row r="93" spans="1:27" x14ac:dyDescent="0.2">
      <c r="A93" s="2"/>
      <c r="B93" s="28" t="s">
        <v>0</v>
      </c>
      <c r="C93" s="29"/>
      <c r="D93" s="40"/>
      <c r="E93" s="28"/>
      <c r="F93" s="28"/>
      <c r="G93" s="30"/>
      <c r="H93" s="31"/>
      <c r="I93" s="30"/>
      <c r="J93" s="31"/>
      <c r="K93" s="28"/>
      <c r="L93" s="28"/>
      <c r="M93" s="35"/>
      <c r="N93" s="32"/>
      <c r="O93" s="28"/>
      <c r="P93" s="35"/>
      <c r="Q93" s="32"/>
      <c r="R93" s="32"/>
      <c r="S93" s="35"/>
      <c r="T93" s="32"/>
      <c r="U93" s="123"/>
      <c r="V93" s="35"/>
      <c r="W93" s="35"/>
      <c r="X93" s="125"/>
      <c r="Y93" s="33"/>
      <c r="Z93" s="34"/>
      <c r="AA93" s="2"/>
    </row>
    <row r="94" spans="1:27" x14ac:dyDescent="0.2">
      <c r="A94" s="2"/>
      <c r="B94" s="28" t="s">
        <v>0</v>
      </c>
      <c r="C94" s="29"/>
      <c r="D94" s="40"/>
      <c r="E94" s="28"/>
      <c r="F94" s="28"/>
      <c r="G94" s="30"/>
      <c r="H94" s="31"/>
      <c r="I94" s="30"/>
      <c r="J94" s="31"/>
      <c r="K94" s="28"/>
      <c r="L94" s="28"/>
      <c r="M94" s="35"/>
      <c r="N94" s="32"/>
      <c r="O94" s="28"/>
      <c r="P94" s="35"/>
      <c r="Q94" s="32"/>
      <c r="R94" s="32"/>
      <c r="S94" s="35"/>
      <c r="T94" s="32"/>
      <c r="U94" s="123"/>
      <c r="V94" s="35"/>
      <c r="W94" s="35"/>
      <c r="X94" s="125"/>
      <c r="Y94" s="33"/>
      <c r="Z94" s="34"/>
      <c r="AA94" s="2"/>
    </row>
    <row r="95" spans="1:27" x14ac:dyDescent="0.2">
      <c r="A95" s="2"/>
      <c r="B95" s="28" t="s">
        <v>0</v>
      </c>
      <c r="C95" s="29"/>
      <c r="D95" s="40"/>
      <c r="E95" s="28"/>
      <c r="F95" s="28"/>
      <c r="G95" s="30"/>
      <c r="H95" s="31"/>
      <c r="I95" s="30"/>
      <c r="J95" s="31"/>
      <c r="K95" s="28"/>
      <c r="L95" s="28"/>
      <c r="M95" s="35"/>
      <c r="N95" s="32"/>
      <c r="O95" s="28"/>
      <c r="P95" s="35"/>
      <c r="Q95" s="32"/>
      <c r="R95" s="32"/>
      <c r="S95" s="35"/>
      <c r="T95" s="32"/>
      <c r="U95" s="123"/>
      <c r="V95" s="35"/>
      <c r="W95" s="35"/>
      <c r="X95" s="125"/>
      <c r="Y95" s="2"/>
      <c r="Z95" s="34"/>
      <c r="AA95" s="2"/>
    </row>
    <row r="96" spans="1:27" x14ac:dyDescent="0.2">
      <c r="A96" s="2"/>
      <c r="B96" s="2"/>
      <c r="C96" s="2"/>
      <c r="D96" s="5"/>
      <c r="E96" s="6"/>
      <c r="F96" s="2"/>
      <c r="G96" s="2"/>
      <c r="H96" s="2"/>
      <c r="I96" s="27"/>
      <c r="J96" s="27"/>
      <c r="K96" s="27"/>
      <c r="L96" s="27"/>
      <c r="M96" s="27"/>
      <c r="N96" s="27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x14ac:dyDescent="0.2">
      <c r="A97" s="2"/>
      <c r="B97" s="2"/>
      <c r="C97" s="2"/>
      <c r="D97" s="5"/>
      <c r="E97" s="6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2">
      <c r="A98" s="2"/>
      <c r="B98" s="2"/>
      <c r="C98" s="2"/>
      <c r="D98" s="5"/>
      <c r="E98" s="6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2">
      <c r="A99" s="2"/>
      <c r="B99" s="2"/>
      <c r="C99" s="2"/>
      <c r="D99" s="5"/>
      <c r="E99" s="6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2">
      <c r="A100" s="2"/>
      <c r="B100" s="2"/>
      <c r="C100" s="2"/>
      <c r="D100" s="5"/>
      <c r="E100" s="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</sheetData>
  <sheetProtection algorithmName="SHA-512" hashValue="lrIpERPSbLPEqt6E86GbM3/IyU42OyPExRMuisQQvOeYnwlII8xCI2Oxjb/1FPO+H2WU6VOW/3ztkpw4kBKlqQ==" saltValue="QLc9gZVqXJpeNL2I4h6vpg==" spinCount="100000" sheet="1" objects="1" scenarios="1"/>
  <mergeCells count="1">
    <mergeCell ref="B4:W4"/>
  </mergeCells>
  <phoneticPr fontId="3" type="noConversion"/>
  <pageMargins left="0.75" right="0.75" top="0.28000000000000003" bottom="0.38" header="0.36" footer="0.22"/>
  <pageSetup scale="84" orientation="landscape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Y84"/>
  <sheetViews>
    <sheetView zoomScaleSheetLayoutView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G5" sqref="G5"/>
    </sheetView>
  </sheetViews>
  <sheetFormatPr defaultRowHeight="12.75" x14ac:dyDescent="0.2"/>
  <cols>
    <col min="1" max="1" width="3.28515625" customWidth="1"/>
    <col min="3" max="3" width="15.140625" bestFit="1" customWidth="1"/>
    <col min="4" max="4" width="15.140625" customWidth="1"/>
    <col min="6" max="6" width="4.85546875" customWidth="1"/>
    <col min="7" max="12" width="6" customWidth="1"/>
    <col min="13" max="13" width="4.28515625" customWidth="1"/>
    <col min="14" max="19" width="6" customWidth="1"/>
    <col min="20" max="20" width="4" bestFit="1" customWidth="1"/>
    <col min="21" max="26" width="6" customWidth="1"/>
    <col min="27" max="27" width="4" bestFit="1" customWidth="1"/>
    <col min="28" max="33" width="6" customWidth="1"/>
    <col min="34" max="34" width="4" bestFit="1" customWidth="1"/>
    <col min="35" max="40" width="6" customWidth="1"/>
    <col min="41" max="41" width="4" bestFit="1" customWidth="1"/>
    <col min="42" max="47" width="6" customWidth="1"/>
    <col min="48" max="48" width="4" bestFit="1" customWidth="1"/>
    <col min="49" max="54" width="6" customWidth="1"/>
    <col min="55" max="55" width="4" bestFit="1" customWidth="1"/>
    <col min="56" max="61" width="6" customWidth="1"/>
    <col min="62" max="62" width="4" bestFit="1" customWidth="1"/>
    <col min="63" max="68" width="6" customWidth="1"/>
    <col min="69" max="69" width="4" bestFit="1" customWidth="1"/>
    <col min="70" max="75" width="6" customWidth="1"/>
    <col min="76" max="76" width="9.85546875" bestFit="1" customWidth="1"/>
  </cols>
  <sheetData>
    <row r="1" spans="2:77" ht="24" customHeight="1" thickTop="1" thickBot="1" x14ac:dyDescent="0.25">
      <c r="D1" t="s">
        <v>0</v>
      </c>
      <c r="I1" s="10" t="s">
        <v>74</v>
      </c>
      <c r="M1" s="151" t="s">
        <v>89</v>
      </c>
      <c r="N1" s="152"/>
      <c r="O1" s="152"/>
      <c r="P1" s="153"/>
      <c r="AN1" s="19"/>
      <c r="AQ1" s="10" t="s">
        <v>74</v>
      </c>
      <c r="AS1" s="83"/>
      <c r="AT1" s="2"/>
      <c r="AU1" s="151"/>
      <c r="AV1" s="152"/>
      <c r="AW1" s="152"/>
      <c r="AX1" s="153"/>
    </row>
    <row r="2" spans="2:77" ht="13.5" thickTop="1" x14ac:dyDescent="0.2">
      <c r="I2" s="10" t="s">
        <v>0</v>
      </c>
      <c r="M2" s="42" t="s">
        <v>0</v>
      </c>
      <c r="N2" s="17"/>
      <c r="O2" s="17"/>
      <c r="P2" s="17"/>
      <c r="AN2" s="2"/>
      <c r="AQ2" s="10" t="s">
        <v>0</v>
      </c>
      <c r="AT2" s="2"/>
      <c r="AU2" s="43" t="s">
        <v>0</v>
      </c>
      <c r="AV2" s="17"/>
      <c r="AW2" s="17"/>
      <c r="AX2" s="17"/>
    </row>
    <row r="3" spans="2:77" ht="28.5" thickBot="1" x14ac:dyDescent="0.25">
      <c r="B3" s="8" t="s">
        <v>32</v>
      </c>
      <c r="C3" s="9"/>
      <c r="D3" s="9"/>
      <c r="E3" s="9"/>
      <c r="F3" s="145" t="s">
        <v>51</v>
      </c>
      <c r="G3" s="146"/>
      <c r="H3" s="146"/>
      <c r="I3" s="146"/>
      <c r="J3" s="146"/>
      <c r="K3" s="146"/>
      <c r="L3" s="147"/>
      <c r="M3" s="157" t="s">
        <v>52</v>
      </c>
      <c r="N3" s="158"/>
      <c r="O3" s="158"/>
      <c r="P3" s="158"/>
      <c r="Q3" s="159"/>
      <c r="R3" s="159"/>
      <c r="S3" s="160"/>
      <c r="T3" s="145" t="s">
        <v>53</v>
      </c>
      <c r="U3" s="146"/>
      <c r="V3" s="146"/>
      <c r="W3" s="146"/>
      <c r="X3" s="146"/>
      <c r="Y3" s="146"/>
      <c r="Z3" s="147"/>
      <c r="AA3" s="145" t="s">
        <v>54</v>
      </c>
      <c r="AB3" s="146"/>
      <c r="AC3" s="146"/>
      <c r="AD3" s="146"/>
      <c r="AE3" s="146"/>
      <c r="AF3" s="146"/>
      <c r="AG3" s="147"/>
      <c r="AH3" s="145" t="s">
        <v>55</v>
      </c>
      <c r="AI3" s="159"/>
      <c r="AJ3" s="159"/>
      <c r="AK3" s="159"/>
      <c r="AL3" s="159"/>
      <c r="AM3" s="159"/>
      <c r="AN3" s="160"/>
      <c r="AO3" s="148" t="s">
        <v>51</v>
      </c>
      <c r="AP3" s="149"/>
      <c r="AQ3" s="149"/>
      <c r="AR3" s="149"/>
      <c r="AS3" s="149"/>
      <c r="AT3" s="149"/>
      <c r="AU3" s="150"/>
      <c r="AV3" s="154" t="s">
        <v>52</v>
      </c>
      <c r="AW3" s="155"/>
      <c r="AX3" s="155"/>
      <c r="AY3" s="155"/>
      <c r="AZ3" s="155"/>
      <c r="BA3" s="155"/>
      <c r="BB3" s="156"/>
      <c r="BC3" s="154" t="s">
        <v>53</v>
      </c>
      <c r="BD3" s="155"/>
      <c r="BE3" s="155"/>
      <c r="BF3" s="155"/>
      <c r="BG3" s="155"/>
      <c r="BH3" s="155"/>
      <c r="BI3" s="156"/>
      <c r="BJ3" s="154" t="s">
        <v>54</v>
      </c>
      <c r="BK3" s="155"/>
      <c r="BL3" s="155"/>
      <c r="BM3" s="155"/>
      <c r="BN3" s="155"/>
      <c r="BO3" s="155"/>
      <c r="BP3" s="156"/>
      <c r="BQ3" s="154" t="s">
        <v>55</v>
      </c>
      <c r="BR3" s="155"/>
      <c r="BS3" s="155"/>
      <c r="BT3" s="155"/>
      <c r="BU3" s="155"/>
      <c r="BV3" s="155"/>
      <c r="BW3" s="156"/>
      <c r="BX3" s="18" t="s">
        <v>0</v>
      </c>
    </row>
    <row r="4" spans="2:77" ht="35.25" thickTop="1" thickBot="1" x14ac:dyDescent="0.25">
      <c r="B4" s="94" t="s">
        <v>28</v>
      </c>
      <c r="C4" s="95" t="s">
        <v>61</v>
      </c>
      <c r="D4" s="96" t="s">
        <v>62</v>
      </c>
      <c r="E4" s="97" t="s">
        <v>31</v>
      </c>
      <c r="F4" s="98" t="s">
        <v>38</v>
      </c>
      <c r="G4" s="98" t="s">
        <v>39</v>
      </c>
      <c r="H4" s="98" t="s">
        <v>40</v>
      </c>
      <c r="I4" s="98" t="s">
        <v>41</v>
      </c>
      <c r="J4" s="98" t="s">
        <v>42</v>
      </c>
      <c r="K4" s="98" t="s">
        <v>43</v>
      </c>
      <c r="L4" s="99" t="s">
        <v>44</v>
      </c>
      <c r="M4" s="98" t="s">
        <v>38</v>
      </c>
      <c r="N4" s="98" t="s">
        <v>39</v>
      </c>
      <c r="O4" s="98" t="s">
        <v>40</v>
      </c>
      <c r="P4" s="98" t="s">
        <v>41</v>
      </c>
      <c r="Q4" s="98" t="s">
        <v>42</v>
      </c>
      <c r="R4" s="98" t="s">
        <v>43</v>
      </c>
      <c r="S4" s="99" t="s">
        <v>44</v>
      </c>
      <c r="T4" s="98" t="s">
        <v>38</v>
      </c>
      <c r="U4" s="98" t="s">
        <v>39</v>
      </c>
      <c r="V4" s="98" t="s">
        <v>40</v>
      </c>
      <c r="W4" s="98" t="s">
        <v>41</v>
      </c>
      <c r="X4" s="98" t="s">
        <v>42</v>
      </c>
      <c r="Y4" s="98" t="s">
        <v>43</v>
      </c>
      <c r="Z4" s="99" t="s">
        <v>44</v>
      </c>
      <c r="AA4" s="98" t="s">
        <v>38</v>
      </c>
      <c r="AB4" s="98" t="s">
        <v>39</v>
      </c>
      <c r="AC4" s="98" t="s">
        <v>40</v>
      </c>
      <c r="AD4" s="98" t="s">
        <v>41</v>
      </c>
      <c r="AE4" s="98" t="s">
        <v>42</v>
      </c>
      <c r="AF4" s="98" t="s">
        <v>43</v>
      </c>
      <c r="AG4" s="99" t="s">
        <v>44</v>
      </c>
      <c r="AH4" s="98" t="s">
        <v>38</v>
      </c>
      <c r="AI4" s="98" t="s">
        <v>39</v>
      </c>
      <c r="AJ4" s="98" t="s">
        <v>40</v>
      </c>
      <c r="AK4" s="98" t="s">
        <v>41</v>
      </c>
      <c r="AL4" s="98" t="s">
        <v>42</v>
      </c>
      <c r="AM4" s="98" t="s">
        <v>43</v>
      </c>
      <c r="AN4" s="100" t="s">
        <v>44</v>
      </c>
      <c r="AO4" s="101" t="s">
        <v>38</v>
      </c>
      <c r="AP4" s="98" t="s">
        <v>39</v>
      </c>
      <c r="AQ4" s="98" t="s">
        <v>40</v>
      </c>
      <c r="AR4" s="98" t="s">
        <v>41</v>
      </c>
      <c r="AS4" s="98" t="s">
        <v>42</v>
      </c>
      <c r="AT4" s="98" t="s">
        <v>43</v>
      </c>
      <c r="AU4" s="99" t="s">
        <v>44</v>
      </c>
      <c r="AV4" s="98" t="s">
        <v>38</v>
      </c>
      <c r="AW4" s="98" t="s">
        <v>39</v>
      </c>
      <c r="AX4" s="98" t="s">
        <v>40</v>
      </c>
      <c r="AY4" s="98" t="s">
        <v>41</v>
      </c>
      <c r="AZ4" s="98" t="s">
        <v>42</v>
      </c>
      <c r="BA4" s="98" t="s">
        <v>43</v>
      </c>
      <c r="BB4" s="99" t="s">
        <v>44</v>
      </c>
      <c r="BC4" s="98" t="s">
        <v>38</v>
      </c>
      <c r="BD4" s="98" t="s">
        <v>39</v>
      </c>
      <c r="BE4" s="98" t="s">
        <v>40</v>
      </c>
      <c r="BF4" s="98" t="s">
        <v>41</v>
      </c>
      <c r="BG4" s="98" t="s">
        <v>42</v>
      </c>
      <c r="BH4" s="98" t="s">
        <v>43</v>
      </c>
      <c r="BI4" s="99" t="s">
        <v>44</v>
      </c>
      <c r="BJ4" s="98" t="s">
        <v>38</v>
      </c>
      <c r="BK4" s="98" t="s">
        <v>39</v>
      </c>
      <c r="BL4" s="98" t="s">
        <v>40</v>
      </c>
      <c r="BM4" s="98" t="s">
        <v>41</v>
      </c>
      <c r="BN4" s="98" t="s">
        <v>42</v>
      </c>
      <c r="BO4" s="98" t="s">
        <v>43</v>
      </c>
      <c r="BP4" s="99" t="s">
        <v>44</v>
      </c>
      <c r="BQ4" s="98" t="s">
        <v>38</v>
      </c>
      <c r="BR4" s="98" t="s">
        <v>39</v>
      </c>
      <c r="BS4" s="98" t="s">
        <v>40</v>
      </c>
      <c r="BT4" s="98" t="s">
        <v>41</v>
      </c>
      <c r="BU4" s="98" t="s">
        <v>42</v>
      </c>
      <c r="BV4" s="98" t="s">
        <v>43</v>
      </c>
      <c r="BW4" s="99" t="s">
        <v>44</v>
      </c>
      <c r="BX4" s="102" t="s">
        <v>30</v>
      </c>
    </row>
    <row r="5" spans="2:77" ht="13.5" thickTop="1" x14ac:dyDescent="0.2">
      <c r="B5" s="113">
        <v>1</v>
      </c>
      <c r="C5" s="119" t="str">
        <f>VLOOKUP(B5,'Employee Information'!$B$6:$Z$54,2,FALSE)</f>
        <v>Sample</v>
      </c>
      <c r="D5" s="103" t="str">
        <f>VLOOKUP(B5,'Employee Information'!$B$6:$Z$54,3,FALSE)</f>
        <v>Jane</v>
      </c>
      <c r="E5" s="104">
        <f>SUM(F5:BW5)</f>
        <v>12</v>
      </c>
      <c r="F5" s="104"/>
      <c r="G5" s="104"/>
      <c r="H5" s="104">
        <v>4</v>
      </c>
      <c r="I5" s="104">
        <v>4</v>
      </c>
      <c r="J5" s="104">
        <v>4</v>
      </c>
      <c r="K5" s="104"/>
      <c r="L5" s="105"/>
      <c r="M5" s="104"/>
      <c r="N5" s="104"/>
      <c r="O5" s="104"/>
      <c r="P5" s="104"/>
      <c r="Q5" s="104"/>
      <c r="R5" s="104"/>
      <c r="S5" s="105"/>
      <c r="T5" s="104"/>
      <c r="U5" s="104"/>
      <c r="V5" s="104"/>
      <c r="W5" s="104"/>
      <c r="X5" s="104"/>
      <c r="Y5" s="104"/>
      <c r="Z5" s="105"/>
      <c r="AA5" s="104"/>
      <c r="AB5" s="104"/>
      <c r="AC5" s="104"/>
      <c r="AD5" s="104"/>
      <c r="AE5" s="104"/>
      <c r="AF5" s="104"/>
      <c r="AG5" s="105"/>
      <c r="AH5" s="104"/>
      <c r="AI5" s="104"/>
      <c r="AJ5" s="104"/>
      <c r="AK5" s="104"/>
      <c r="AL5" s="104"/>
      <c r="AM5" s="104"/>
      <c r="AN5" s="106"/>
      <c r="AO5" s="107"/>
      <c r="AP5" s="104"/>
      <c r="AQ5" s="104"/>
      <c r="AR5" s="104"/>
      <c r="AS5" s="104"/>
      <c r="AT5" s="104"/>
      <c r="AU5" s="105"/>
      <c r="AV5" s="104"/>
      <c r="AW5" s="104"/>
      <c r="AX5" s="104"/>
      <c r="AY5" s="104"/>
      <c r="AZ5" s="104"/>
      <c r="BA5" s="104"/>
      <c r="BB5" s="105"/>
      <c r="BC5" s="104"/>
      <c r="BD5" s="104"/>
      <c r="BE5" s="104"/>
      <c r="BF5" s="104"/>
      <c r="BG5" s="104"/>
      <c r="BH5" s="104"/>
      <c r="BI5" s="105"/>
      <c r="BJ5" s="104"/>
      <c r="BK5" s="104"/>
      <c r="BL5" s="104"/>
      <c r="BM5" s="104"/>
      <c r="BN5" s="104"/>
      <c r="BO5" s="104"/>
      <c r="BP5" s="105"/>
      <c r="BQ5" s="104"/>
      <c r="BR5" s="104"/>
      <c r="BS5" s="104"/>
      <c r="BT5" s="104"/>
      <c r="BU5" s="104"/>
      <c r="BV5" s="104"/>
      <c r="BW5" s="105"/>
      <c r="BX5" s="12">
        <f>VLOOKUP(B5,'Employee Information'!$B$4:$Z$54,6,FALSE)*(BV5+BU5+BT5+BS5+BR5+BW5+BP5+BO5+BN5+BM5+BL5+BK5+BI5+BH5+BG5+BF5+BE5+BD5+BB5+BA5+AZ5+AY5+AX5+AW5+AU5+AT5+AS5+AR5+AQ5+AP5+AN5+AM5+AL5+AK5+AJ5+AI5+AG5+AF5+AE5+AD5+AC5+AB5+Z5+Y5+X5+W5+V5+U5+S5+R5+Q5+P5+O5+N5+L5+K5+J5+I5+H5+G5)</f>
        <v>300</v>
      </c>
      <c r="BY5" t="s">
        <v>0</v>
      </c>
    </row>
    <row r="6" spans="2:77" x14ac:dyDescent="0.2">
      <c r="B6" s="112">
        <v>2</v>
      </c>
      <c r="C6" s="117">
        <f>VLOOKUP(B6,'Employee Information'!$B$6:$Z$54,2,FALSE)</f>
        <v>0</v>
      </c>
      <c r="D6" s="116">
        <f>VLOOKUP(B6,'Employee Information'!$B$6:$Z$54,3,FALSE)</f>
        <v>0</v>
      </c>
      <c r="E6" s="90">
        <f t="shared" ref="E6:E46" si="0">SUM(F6:BW6)</f>
        <v>0</v>
      </c>
      <c r="F6" s="84"/>
      <c r="G6" s="84"/>
      <c r="H6" s="84"/>
      <c r="I6" s="84"/>
      <c r="J6" s="84"/>
      <c r="K6" s="84"/>
      <c r="L6" s="85"/>
      <c r="M6" s="84"/>
      <c r="N6" s="84"/>
      <c r="O6" s="84"/>
      <c r="P6" s="84"/>
      <c r="Q6" s="84"/>
      <c r="R6" s="84"/>
      <c r="S6" s="85"/>
      <c r="T6" s="84"/>
      <c r="U6" s="84"/>
      <c r="V6" s="84"/>
      <c r="W6" s="84"/>
      <c r="X6" s="84"/>
      <c r="Y6" s="84"/>
      <c r="Z6" s="85"/>
      <c r="AA6" s="84"/>
      <c r="AB6" s="84"/>
      <c r="AC6" s="84"/>
      <c r="AD6" s="84"/>
      <c r="AE6" s="84"/>
      <c r="AF6" s="84"/>
      <c r="AG6" s="85"/>
      <c r="AH6" s="84"/>
      <c r="AI6" s="84"/>
      <c r="AJ6" s="84"/>
      <c r="AK6" s="84"/>
      <c r="AL6" s="84"/>
      <c r="AM6" s="84"/>
      <c r="AN6" s="87"/>
      <c r="AO6" s="86"/>
      <c r="AP6" s="84"/>
      <c r="AQ6" s="84"/>
      <c r="AR6" s="84"/>
      <c r="AS6" s="84"/>
      <c r="AT6" s="84"/>
      <c r="AU6" s="85"/>
      <c r="AV6" s="84"/>
      <c r="AW6" s="84"/>
      <c r="AX6" s="84"/>
      <c r="AY6" s="84"/>
      <c r="AZ6" s="84"/>
      <c r="BA6" s="84"/>
      <c r="BB6" s="85"/>
      <c r="BC6" s="84"/>
      <c r="BD6" s="84"/>
      <c r="BE6" s="84"/>
      <c r="BF6" s="84"/>
      <c r="BG6" s="84"/>
      <c r="BH6" s="84"/>
      <c r="BI6" s="85"/>
      <c r="BJ6" s="84"/>
      <c r="BK6" s="84"/>
      <c r="BL6" s="84"/>
      <c r="BM6" s="84"/>
      <c r="BN6" s="84"/>
      <c r="BO6" s="84"/>
      <c r="BP6" s="85"/>
      <c r="BQ6" s="84"/>
      <c r="BR6" s="84"/>
      <c r="BS6" s="84"/>
      <c r="BT6" s="84"/>
      <c r="BU6" s="84"/>
      <c r="BV6" s="84"/>
      <c r="BW6" s="85"/>
      <c r="BX6" s="12">
        <f>VLOOKUP(B6,'Employee Information'!$B$4:$Z$54,6,FALSE)*(BV6+BU6+BT6+BS6+BR6+BW6+BP6+BO6+BN6+BM6+BL6+BK6+BI6+BH6+BG6+BF6+BE6+BD6+BB6+BA6+AZ6+AY6+AX6+AW6+AU6+AT6+AS6+AR6+AQ6+AP6+AN6+AM6+AL6+AK6+AJ6+AI6+AG6+AF6+AE6+AD6+AC6+AB6+Z6+Y6+X6+W6+V6+U6+S6+R6+Q6+P6+O6+N6+L6+K6+J6+I6+H6+G6)</f>
        <v>0</v>
      </c>
      <c r="BY6" t="s">
        <v>0</v>
      </c>
    </row>
    <row r="7" spans="2:77" x14ac:dyDescent="0.2">
      <c r="B7" s="113">
        <v>3</v>
      </c>
      <c r="C7" s="118">
        <f>VLOOKUP(B7,'Employee Information'!$B$6:$Z$54,2,FALSE)</f>
        <v>0</v>
      </c>
      <c r="D7" s="103">
        <f>VLOOKUP(B7,'Employee Information'!$B$6:$Z$54,3,FALSE)</f>
        <v>0</v>
      </c>
      <c r="E7" s="104">
        <f t="shared" si="0"/>
        <v>0</v>
      </c>
      <c r="F7" s="108"/>
      <c r="G7" s="108"/>
      <c r="H7" s="108"/>
      <c r="I7" s="108"/>
      <c r="J7" s="108"/>
      <c r="K7" s="108"/>
      <c r="L7" s="109"/>
      <c r="M7" s="108"/>
      <c r="N7" s="108"/>
      <c r="O7" s="108"/>
      <c r="P7" s="108"/>
      <c r="Q7" s="108"/>
      <c r="R7" s="108"/>
      <c r="S7" s="109"/>
      <c r="T7" s="108"/>
      <c r="U7" s="108"/>
      <c r="V7" s="108"/>
      <c r="W7" s="108"/>
      <c r="X7" s="108"/>
      <c r="Y7" s="108"/>
      <c r="Z7" s="109"/>
      <c r="AA7" s="108"/>
      <c r="AB7" s="108"/>
      <c r="AC7" s="108"/>
      <c r="AD7" s="108"/>
      <c r="AE7" s="108"/>
      <c r="AF7" s="108"/>
      <c r="AG7" s="109"/>
      <c r="AH7" s="108"/>
      <c r="AI7" s="108"/>
      <c r="AJ7" s="108"/>
      <c r="AK7" s="108"/>
      <c r="AL7" s="108"/>
      <c r="AM7" s="108"/>
      <c r="AN7" s="110"/>
      <c r="AO7" s="111"/>
      <c r="AP7" s="108"/>
      <c r="AQ7" s="108"/>
      <c r="AR7" s="108"/>
      <c r="AS7" s="108"/>
      <c r="AT7" s="108"/>
      <c r="AU7" s="109"/>
      <c r="AV7" s="108"/>
      <c r="AW7" s="108"/>
      <c r="AX7" s="108"/>
      <c r="AY7" s="108"/>
      <c r="AZ7" s="108"/>
      <c r="BA7" s="108"/>
      <c r="BB7" s="109"/>
      <c r="BC7" s="108"/>
      <c r="BD7" s="108"/>
      <c r="BE7" s="108"/>
      <c r="BF7" s="108"/>
      <c r="BG7" s="108"/>
      <c r="BH7" s="108"/>
      <c r="BI7" s="109"/>
      <c r="BJ7" s="108"/>
      <c r="BK7" s="108"/>
      <c r="BL7" s="108"/>
      <c r="BM7" s="108"/>
      <c r="BN7" s="108"/>
      <c r="BO7" s="108"/>
      <c r="BP7" s="109"/>
      <c r="BQ7" s="108"/>
      <c r="BR7" s="108"/>
      <c r="BS7" s="108"/>
      <c r="BT7" s="108"/>
      <c r="BU7" s="108"/>
      <c r="BV7" s="108"/>
      <c r="BW7" s="109"/>
      <c r="BX7" s="12">
        <f>VLOOKUP(B7,'Employee Information'!$B$4:$Z$54,6,FALSE)*(BV7+BU7+BT7+BS7+BR7+BW7+BP7+BO7+BN7+BM7+BL7+BK7+BI7+BH7+BG7+BF7+BE7+BD7+BB7+BA7+AZ7+AY7+AX7+AW7+AU7+AT7+AS7+AR7+AQ7+AP7+AN7+AM7+AL7+AK7+AJ7+AI7+AG7+AF7+AE7+AD7+AC7+AB7+Z7+Y7+X7+W7+V7+U7+S7+R7+Q7+P7+O7+N7+L7+K7+J7+I7+H7+G7)</f>
        <v>0</v>
      </c>
      <c r="BY7" t="s">
        <v>0</v>
      </c>
    </row>
    <row r="8" spans="2:77" x14ac:dyDescent="0.2">
      <c r="B8" s="112">
        <v>4</v>
      </c>
      <c r="C8" s="117">
        <f>VLOOKUP(B8,'Employee Information'!$B$6:$Z$54,2,FALSE)</f>
        <v>0</v>
      </c>
      <c r="D8" s="89">
        <f>VLOOKUP(B8,'Employee Information'!$B$6:$Z$54,3,FALSE)</f>
        <v>0</v>
      </c>
      <c r="E8" s="90">
        <f t="shared" si="0"/>
        <v>0</v>
      </c>
      <c r="F8" s="84"/>
      <c r="G8" s="84"/>
      <c r="H8" s="84"/>
      <c r="I8" s="84"/>
      <c r="J8" s="84"/>
      <c r="K8" s="84"/>
      <c r="L8" s="85"/>
      <c r="M8" s="84"/>
      <c r="N8" s="84"/>
      <c r="O8" s="84"/>
      <c r="P8" s="84"/>
      <c r="Q8" s="84"/>
      <c r="R8" s="84"/>
      <c r="S8" s="85"/>
      <c r="T8" s="84"/>
      <c r="U8" s="84"/>
      <c r="V8" s="84"/>
      <c r="W8" s="84"/>
      <c r="X8" s="84"/>
      <c r="Y8" s="84"/>
      <c r="Z8" s="85"/>
      <c r="AA8" s="84"/>
      <c r="AB8" s="84"/>
      <c r="AC8" s="84"/>
      <c r="AD8" s="84"/>
      <c r="AE8" s="84"/>
      <c r="AF8" s="84"/>
      <c r="AG8" s="85"/>
      <c r="AH8" s="84"/>
      <c r="AI8" s="84"/>
      <c r="AJ8" s="84"/>
      <c r="AK8" s="84"/>
      <c r="AL8" s="84"/>
      <c r="AM8" s="84"/>
      <c r="AN8" s="87"/>
      <c r="AO8" s="86"/>
      <c r="AP8" s="84"/>
      <c r="AQ8" s="84"/>
      <c r="AR8" s="84"/>
      <c r="AS8" s="84"/>
      <c r="AT8" s="84"/>
      <c r="AU8" s="85"/>
      <c r="AV8" s="84"/>
      <c r="AW8" s="84"/>
      <c r="AX8" s="84"/>
      <c r="AY8" s="84"/>
      <c r="AZ8" s="84"/>
      <c r="BA8" s="84"/>
      <c r="BB8" s="85"/>
      <c r="BC8" s="84"/>
      <c r="BD8" s="84"/>
      <c r="BE8" s="84"/>
      <c r="BF8" s="84"/>
      <c r="BG8" s="84"/>
      <c r="BH8" s="84"/>
      <c r="BI8" s="85"/>
      <c r="BJ8" s="84"/>
      <c r="BK8" s="84"/>
      <c r="BL8" s="84"/>
      <c r="BM8" s="84"/>
      <c r="BN8" s="84"/>
      <c r="BO8" s="84"/>
      <c r="BP8" s="85"/>
      <c r="BQ8" s="84"/>
      <c r="BR8" s="84"/>
      <c r="BS8" s="84"/>
      <c r="BT8" s="84"/>
      <c r="BU8" s="84"/>
      <c r="BV8" s="84"/>
      <c r="BW8" s="85"/>
      <c r="BX8" s="12">
        <f>VLOOKUP(B8,'Employee Information'!$B$4:$Z$54,6,FALSE)*(BV8+BU8+BT8+BS8+BR8+BW8+BP8+BO8+BN8+BM8+BL8+BK8+BI8+BH8+BG8+BF8+BE8+BD8+BB8+BA8+AZ8+AY8+AX8+AW8+AU8+AT8+AS8+AR8+AQ8+AP8+AN8+AM8+AL8+AK8+AJ8+AI8+AG8+AF8+AE8+AD8+AC8+AB8+Z8+Y8+X8+W8+V8+U8+S8+R8+Q8+P8+O8+N8+L8+K8+J8+I8+H8+G8)</f>
        <v>0</v>
      </c>
      <c r="BY8" t="s">
        <v>0</v>
      </c>
    </row>
    <row r="9" spans="2:77" x14ac:dyDescent="0.2">
      <c r="B9" s="113">
        <v>5</v>
      </c>
      <c r="C9" s="118">
        <f>VLOOKUP(B9,'Employee Information'!$B$6:$Z$54,2,FALSE)</f>
        <v>0</v>
      </c>
      <c r="D9" s="103">
        <f>VLOOKUP(B9,'Employee Information'!$B$6:$Z$54,3,FALSE)</f>
        <v>0</v>
      </c>
      <c r="E9" s="104">
        <f t="shared" si="0"/>
        <v>0</v>
      </c>
      <c r="F9" s="108"/>
      <c r="G9" s="108"/>
      <c r="H9" s="108"/>
      <c r="I9" s="108"/>
      <c r="J9" s="108"/>
      <c r="K9" s="108"/>
      <c r="L9" s="109"/>
      <c r="M9" s="108"/>
      <c r="N9" s="108"/>
      <c r="O9" s="108"/>
      <c r="P9" s="108"/>
      <c r="Q9" s="108"/>
      <c r="R9" s="108"/>
      <c r="S9" s="109"/>
      <c r="T9" s="108"/>
      <c r="U9" s="108"/>
      <c r="V9" s="108"/>
      <c r="W9" s="108"/>
      <c r="X9" s="108"/>
      <c r="Y9" s="108"/>
      <c r="Z9" s="109"/>
      <c r="AA9" s="108"/>
      <c r="AB9" s="108"/>
      <c r="AC9" s="108"/>
      <c r="AD9" s="108"/>
      <c r="AE9" s="108"/>
      <c r="AF9" s="108"/>
      <c r="AG9" s="109"/>
      <c r="AH9" s="108"/>
      <c r="AI9" s="108"/>
      <c r="AJ9" s="108"/>
      <c r="AK9" s="108"/>
      <c r="AL9" s="108"/>
      <c r="AM9" s="108"/>
      <c r="AN9" s="110"/>
      <c r="AO9" s="111"/>
      <c r="AP9" s="108"/>
      <c r="AQ9" s="108"/>
      <c r="AR9" s="108"/>
      <c r="AS9" s="108"/>
      <c r="AT9" s="108"/>
      <c r="AU9" s="109"/>
      <c r="AV9" s="108"/>
      <c r="AW9" s="108"/>
      <c r="AX9" s="108"/>
      <c r="AY9" s="108"/>
      <c r="AZ9" s="108"/>
      <c r="BA9" s="108"/>
      <c r="BB9" s="109"/>
      <c r="BC9" s="108"/>
      <c r="BD9" s="108"/>
      <c r="BE9" s="108"/>
      <c r="BF9" s="108"/>
      <c r="BG9" s="108"/>
      <c r="BH9" s="108"/>
      <c r="BI9" s="109"/>
      <c r="BJ9" s="108"/>
      <c r="BK9" s="108"/>
      <c r="BL9" s="108"/>
      <c r="BM9" s="108"/>
      <c r="BN9" s="108"/>
      <c r="BO9" s="108"/>
      <c r="BP9" s="109"/>
      <c r="BQ9" s="108"/>
      <c r="BR9" s="108"/>
      <c r="BS9" s="108"/>
      <c r="BT9" s="108"/>
      <c r="BU9" s="108"/>
      <c r="BV9" s="108"/>
      <c r="BW9" s="109"/>
      <c r="BX9" s="12">
        <f>VLOOKUP(B9,'Employee Information'!$B$4:$Z$54,6,FALSE)*(BV9+BU9+BT9+BS9+BR9+BW9+BP9+BO9+BN9+BM9+BL9+BK9+BI9+BH9+BG9+BF9+BE9+BD9+BB9+BA9+AZ9+AY9+AX9+AW9+AU9+AT9+AS9+AR9+AQ9+AP9+AN9+AM9+AL9+AK9+AJ9+AI9+AG9+AF9+AE9+AD9+AC9+AB9+Z9+Y9+X9+W9+V9+U9+S9+R9+Q9+P9+O9+N9+L9+K9+J9+I9+H9+G9)</f>
        <v>0</v>
      </c>
      <c r="BY9" t="s">
        <v>0</v>
      </c>
    </row>
    <row r="10" spans="2:77" x14ac:dyDescent="0.2">
      <c r="B10" s="112">
        <v>6</v>
      </c>
      <c r="C10" s="117">
        <f>VLOOKUP(B10,'Employee Information'!$B$6:$Z$54,2,FALSE)</f>
        <v>0</v>
      </c>
      <c r="D10" s="89">
        <f>VLOOKUP(B10,'Employee Information'!$B$6:$Z$54,3,FALSE)</f>
        <v>0</v>
      </c>
      <c r="E10" s="90">
        <f t="shared" si="0"/>
        <v>0</v>
      </c>
      <c r="F10" s="84"/>
      <c r="G10" s="84"/>
      <c r="H10" s="84"/>
      <c r="I10" s="84"/>
      <c r="J10" s="84"/>
      <c r="K10" s="84"/>
      <c r="L10" s="85"/>
      <c r="M10" s="84"/>
      <c r="N10" s="84"/>
      <c r="O10" s="84"/>
      <c r="P10" s="84"/>
      <c r="Q10" s="84"/>
      <c r="R10" s="84"/>
      <c r="S10" s="85"/>
      <c r="T10" s="84"/>
      <c r="U10" s="84"/>
      <c r="V10" s="84"/>
      <c r="W10" s="84"/>
      <c r="X10" s="84"/>
      <c r="Y10" s="84"/>
      <c r="Z10" s="85"/>
      <c r="AA10" s="84"/>
      <c r="AB10" s="84"/>
      <c r="AC10" s="84"/>
      <c r="AD10" s="84"/>
      <c r="AE10" s="84"/>
      <c r="AF10" s="84"/>
      <c r="AG10" s="85"/>
      <c r="AH10" s="84"/>
      <c r="AI10" s="84"/>
      <c r="AJ10" s="84"/>
      <c r="AK10" s="84"/>
      <c r="AL10" s="84"/>
      <c r="AM10" s="84"/>
      <c r="AN10" s="87"/>
      <c r="AO10" s="86"/>
      <c r="AP10" s="84"/>
      <c r="AQ10" s="84"/>
      <c r="AR10" s="84"/>
      <c r="AS10" s="84"/>
      <c r="AT10" s="84"/>
      <c r="AU10" s="85"/>
      <c r="AV10" s="84"/>
      <c r="AW10" s="84"/>
      <c r="AX10" s="84"/>
      <c r="AY10" s="84"/>
      <c r="AZ10" s="84"/>
      <c r="BA10" s="84"/>
      <c r="BB10" s="85"/>
      <c r="BC10" s="84"/>
      <c r="BD10" s="84"/>
      <c r="BE10" s="84"/>
      <c r="BF10" s="84"/>
      <c r="BG10" s="84"/>
      <c r="BH10" s="84"/>
      <c r="BI10" s="85"/>
      <c r="BJ10" s="84"/>
      <c r="BK10" s="84"/>
      <c r="BL10" s="84"/>
      <c r="BM10" s="84"/>
      <c r="BN10" s="84"/>
      <c r="BO10" s="84"/>
      <c r="BP10" s="85"/>
      <c r="BQ10" s="84"/>
      <c r="BR10" s="84"/>
      <c r="BS10" s="84"/>
      <c r="BT10" s="84"/>
      <c r="BU10" s="84"/>
      <c r="BV10" s="84"/>
      <c r="BW10" s="85"/>
      <c r="BX10" s="12">
        <f>VLOOKUP(B10,'Employee Information'!$B$4:$Z$54,6,FALSE)*(BV10+BU10+BT10+BS10+BR10+BW10+BP10+BO10+BN10+BM10+BL10+BK10+BI10+BH10+BG10+BF10+BE10+BD10+BB10+BA10+AZ10+AY10+AX10+AW10+AU10+AT10+AS10+AR10+AQ10+AP10+AN10+AM10+AL10+AK10+AJ10+AI10+AG10+AF10+AE10+AD10+AC10+AB10+Z10+Y10+X10+W10+V10+U10+S10+R10+Q10+P10+O10+N10+L10+K10+J10+I10+H10+G10)</f>
        <v>0</v>
      </c>
      <c r="BY10" t="s">
        <v>0</v>
      </c>
    </row>
    <row r="11" spans="2:77" x14ac:dyDescent="0.2">
      <c r="B11" s="113">
        <v>7</v>
      </c>
      <c r="C11" s="118">
        <f>VLOOKUP(B11,'Employee Information'!$B$6:$Z$54,2,FALSE)</f>
        <v>0</v>
      </c>
      <c r="D11" s="103">
        <f>VLOOKUP(B11,'Employee Information'!$B$6:$Z$54,3,FALSE)</f>
        <v>0</v>
      </c>
      <c r="E11" s="104">
        <f t="shared" si="0"/>
        <v>0</v>
      </c>
      <c r="F11" s="108"/>
      <c r="G11" s="108"/>
      <c r="H11" s="108"/>
      <c r="I11" s="108"/>
      <c r="J11" s="108"/>
      <c r="K11" s="108"/>
      <c r="L11" s="109"/>
      <c r="M11" s="108"/>
      <c r="N11" s="108"/>
      <c r="O11" s="108"/>
      <c r="P11" s="108"/>
      <c r="Q11" s="108"/>
      <c r="R11" s="108"/>
      <c r="S11" s="109"/>
      <c r="T11" s="108"/>
      <c r="U11" s="108"/>
      <c r="V11" s="108"/>
      <c r="W11" s="108"/>
      <c r="X11" s="108"/>
      <c r="Y11" s="108"/>
      <c r="Z11" s="109"/>
      <c r="AA11" s="108"/>
      <c r="AB11" s="108"/>
      <c r="AC11" s="108"/>
      <c r="AD11" s="108"/>
      <c r="AE11" s="108"/>
      <c r="AF11" s="108"/>
      <c r="AG11" s="109"/>
      <c r="AH11" s="108"/>
      <c r="AI11" s="108"/>
      <c r="AJ11" s="108"/>
      <c r="AK11" s="108"/>
      <c r="AL11" s="108"/>
      <c r="AM11" s="108"/>
      <c r="AN11" s="110"/>
      <c r="AO11" s="111"/>
      <c r="AP11" s="108"/>
      <c r="AQ11" s="108"/>
      <c r="AR11" s="108"/>
      <c r="AS11" s="108"/>
      <c r="AT11" s="108"/>
      <c r="AU11" s="109"/>
      <c r="AV11" s="108"/>
      <c r="AW11" s="108"/>
      <c r="AX11" s="108"/>
      <c r="AY11" s="108"/>
      <c r="AZ11" s="108"/>
      <c r="BA11" s="108"/>
      <c r="BB11" s="109"/>
      <c r="BC11" s="108"/>
      <c r="BD11" s="108"/>
      <c r="BE11" s="108"/>
      <c r="BF11" s="108"/>
      <c r="BG11" s="108"/>
      <c r="BH11" s="108"/>
      <c r="BI11" s="109"/>
      <c r="BJ11" s="108"/>
      <c r="BK11" s="108"/>
      <c r="BL11" s="108"/>
      <c r="BM11" s="108"/>
      <c r="BN11" s="108"/>
      <c r="BO11" s="108"/>
      <c r="BP11" s="109"/>
      <c r="BQ11" s="108"/>
      <c r="BR11" s="108"/>
      <c r="BS11" s="108"/>
      <c r="BT11" s="108"/>
      <c r="BU11" s="108"/>
      <c r="BV11" s="108"/>
      <c r="BW11" s="109"/>
      <c r="BX11" s="12">
        <f>VLOOKUP(B11,'Employee Information'!$B$4:$Z$54,6,FALSE)*(BV11+BU11+BT11+BS11+BR11+BW11+BP11+BO11+BN11+BM11+BL11+BK11+BI11+BH11+BG11+BF11+BE11+BD11+BB11+BA11+AZ11+AY11+AX11+AW11+AU11+AT11+AS11+AR11+AQ11+AP11+AN11+AM11+AL11+AK11+AJ11+AI11+AG11+AF11+AE11+AD11+AC11+AB11+Z11+Y11+X11+W11+V11+U11+S11+R11+Q11+P11+O11+N11+L11+K11+J11+I11+H11+G11)</f>
        <v>0</v>
      </c>
      <c r="BY11" t="s">
        <v>0</v>
      </c>
    </row>
    <row r="12" spans="2:77" x14ac:dyDescent="0.2">
      <c r="B12" s="112">
        <v>8</v>
      </c>
      <c r="C12" s="117">
        <f>VLOOKUP(B12,'Employee Information'!$B$6:$Z$54,2,FALSE)</f>
        <v>0</v>
      </c>
      <c r="D12" s="89">
        <f>VLOOKUP(B12,'Employee Information'!$B$6:$Z$54,3,FALSE)</f>
        <v>0</v>
      </c>
      <c r="E12" s="90">
        <f t="shared" si="0"/>
        <v>0</v>
      </c>
      <c r="F12" s="84"/>
      <c r="G12" s="84"/>
      <c r="H12" s="84"/>
      <c r="I12" s="84"/>
      <c r="J12" s="84"/>
      <c r="K12" s="84"/>
      <c r="L12" s="85"/>
      <c r="M12" s="84"/>
      <c r="N12" s="84"/>
      <c r="O12" s="84"/>
      <c r="P12" s="84"/>
      <c r="Q12" s="84"/>
      <c r="R12" s="84"/>
      <c r="S12" s="85"/>
      <c r="T12" s="84"/>
      <c r="U12" s="84"/>
      <c r="V12" s="84"/>
      <c r="W12" s="84"/>
      <c r="X12" s="84"/>
      <c r="Y12" s="84"/>
      <c r="Z12" s="85"/>
      <c r="AA12" s="84"/>
      <c r="AB12" s="84"/>
      <c r="AC12" s="84"/>
      <c r="AD12" s="84"/>
      <c r="AE12" s="84"/>
      <c r="AF12" s="84"/>
      <c r="AG12" s="85"/>
      <c r="AH12" s="84"/>
      <c r="AI12" s="84"/>
      <c r="AJ12" s="84"/>
      <c r="AK12" s="84"/>
      <c r="AL12" s="84"/>
      <c r="AM12" s="84"/>
      <c r="AN12" s="87"/>
      <c r="AO12" s="86"/>
      <c r="AP12" s="84"/>
      <c r="AQ12" s="84"/>
      <c r="AR12" s="84"/>
      <c r="AS12" s="84"/>
      <c r="AT12" s="84"/>
      <c r="AU12" s="85"/>
      <c r="AV12" s="84"/>
      <c r="AW12" s="84"/>
      <c r="AX12" s="84"/>
      <c r="AY12" s="84"/>
      <c r="AZ12" s="84"/>
      <c r="BA12" s="84"/>
      <c r="BB12" s="85"/>
      <c r="BC12" s="84"/>
      <c r="BD12" s="84"/>
      <c r="BE12" s="84"/>
      <c r="BF12" s="84"/>
      <c r="BG12" s="84"/>
      <c r="BH12" s="84"/>
      <c r="BI12" s="85"/>
      <c r="BJ12" s="84"/>
      <c r="BK12" s="84"/>
      <c r="BL12" s="84"/>
      <c r="BM12" s="84"/>
      <c r="BN12" s="84"/>
      <c r="BO12" s="84"/>
      <c r="BP12" s="85"/>
      <c r="BQ12" s="84"/>
      <c r="BR12" s="84"/>
      <c r="BS12" s="84"/>
      <c r="BT12" s="84"/>
      <c r="BU12" s="84"/>
      <c r="BV12" s="84"/>
      <c r="BW12" s="85"/>
      <c r="BX12" s="12">
        <f>VLOOKUP(B12,'Employee Information'!$B$4:$Z$54,6,FALSE)*(BV12+BU12+BT12+BS12+BR12+BW12+BP12+BO12+BN12+BM12+BL12+BK12+BI12+BH12+BG12+BF12+BE12+BD12+BB12+BA12+AZ12+AY12+AX12+AW12+AU12+AT12+AS12+AR12+AQ12+AP12+AN12+AM12+AL12+AK12+AJ12+AI12+AG12+AF12+AE12+AD12+AC12+AB12+Z12+Y12+X12+W12+V12+U12+S12+R12+Q12+P12+O12+N12+L12+K12+J12+I12+H12+G12)</f>
        <v>0</v>
      </c>
    </row>
    <row r="13" spans="2:77" x14ac:dyDescent="0.2">
      <c r="B13" s="113">
        <v>9</v>
      </c>
      <c r="C13" s="118">
        <f>VLOOKUP(B13,'Employee Information'!$B$6:$Z$54,2,FALSE)</f>
        <v>0</v>
      </c>
      <c r="D13" s="103">
        <f>VLOOKUP(B13,'Employee Information'!$B$6:$Z$54,3,FALSE)</f>
        <v>0</v>
      </c>
      <c r="E13" s="104">
        <f t="shared" si="0"/>
        <v>0</v>
      </c>
      <c r="F13" s="108"/>
      <c r="G13" s="108"/>
      <c r="H13" s="108"/>
      <c r="I13" s="108"/>
      <c r="J13" s="108"/>
      <c r="K13" s="108"/>
      <c r="L13" s="109"/>
      <c r="M13" s="108"/>
      <c r="N13" s="108"/>
      <c r="O13" s="108"/>
      <c r="P13" s="108"/>
      <c r="Q13" s="108"/>
      <c r="R13" s="108"/>
      <c r="S13" s="109"/>
      <c r="T13" s="108"/>
      <c r="U13" s="108"/>
      <c r="V13" s="108"/>
      <c r="W13" s="108"/>
      <c r="X13" s="108"/>
      <c r="Y13" s="108"/>
      <c r="Z13" s="109"/>
      <c r="AA13" s="108"/>
      <c r="AB13" s="108"/>
      <c r="AC13" s="108"/>
      <c r="AD13" s="108"/>
      <c r="AE13" s="108"/>
      <c r="AF13" s="108"/>
      <c r="AG13" s="109"/>
      <c r="AH13" s="108"/>
      <c r="AI13" s="108"/>
      <c r="AJ13" s="108"/>
      <c r="AK13" s="108"/>
      <c r="AL13" s="108"/>
      <c r="AM13" s="108"/>
      <c r="AN13" s="110"/>
      <c r="AO13" s="111"/>
      <c r="AP13" s="108"/>
      <c r="AQ13" s="108"/>
      <c r="AR13" s="108"/>
      <c r="AS13" s="108"/>
      <c r="AT13" s="108"/>
      <c r="AU13" s="109"/>
      <c r="AV13" s="108"/>
      <c r="AW13" s="108"/>
      <c r="AX13" s="108"/>
      <c r="AY13" s="108"/>
      <c r="AZ13" s="108"/>
      <c r="BA13" s="108"/>
      <c r="BB13" s="109"/>
      <c r="BC13" s="108"/>
      <c r="BD13" s="108"/>
      <c r="BE13" s="108"/>
      <c r="BF13" s="108"/>
      <c r="BG13" s="108"/>
      <c r="BH13" s="108"/>
      <c r="BI13" s="109"/>
      <c r="BJ13" s="108"/>
      <c r="BK13" s="108"/>
      <c r="BL13" s="108"/>
      <c r="BM13" s="108"/>
      <c r="BN13" s="108"/>
      <c r="BO13" s="108"/>
      <c r="BP13" s="109"/>
      <c r="BQ13" s="108"/>
      <c r="BR13" s="108"/>
      <c r="BS13" s="108"/>
      <c r="BT13" s="108"/>
      <c r="BU13" s="108"/>
      <c r="BV13" s="108"/>
      <c r="BW13" s="109"/>
      <c r="BX13" s="12">
        <f>VLOOKUP(B13,'Employee Information'!$B$4:$Z$54,6,FALSE)*(BV13+BU13+BT13+BS13+BR13+BW13+BP13+BO13+BN13+BM13+BL13+BK13+BI13+BH13+BG13+BF13+BE13+BD13+BB13+BA13+AZ13+AY13+AX13+AW13+AU13+AT13+AS13+AR13+AQ13+AP13+AN13+AM13+AL13+AK13+AJ13+AI13+AG13+AF13+AE13+AD13+AC13+AB13+Z13+Y13+X13+W13+V13+U13+S13+R13+Q13+P13+O13+N13+L13+K13+J13+I13+H13+G13)</f>
        <v>0</v>
      </c>
    </row>
    <row r="14" spans="2:77" x14ac:dyDescent="0.2">
      <c r="B14" s="112">
        <v>10</v>
      </c>
      <c r="C14" s="117">
        <f>VLOOKUP(B14,'Employee Information'!$B$6:$Z$54,2,FALSE)</f>
        <v>0</v>
      </c>
      <c r="D14" s="89">
        <f>VLOOKUP(B14,'Employee Information'!$B$6:$Z$54,3,FALSE)</f>
        <v>0</v>
      </c>
      <c r="E14" s="90">
        <f t="shared" si="0"/>
        <v>0</v>
      </c>
      <c r="F14" s="84"/>
      <c r="G14" s="84"/>
      <c r="H14" s="84"/>
      <c r="I14" s="84"/>
      <c r="J14" s="84"/>
      <c r="K14" s="84"/>
      <c r="L14" s="85"/>
      <c r="M14" s="84"/>
      <c r="N14" s="84"/>
      <c r="O14" s="84"/>
      <c r="P14" s="84"/>
      <c r="Q14" s="84"/>
      <c r="R14" s="84"/>
      <c r="S14" s="85"/>
      <c r="T14" s="84"/>
      <c r="U14" s="84"/>
      <c r="V14" s="84"/>
      <c r="W14" s="84"/>
      <c r="X14" s="84"/>
      <c r="Y14" s="84"/>
      <c r="Z14" s="85"/>
      <c r="AA14" s="84"/>
      <c r="AB14" s="84"/>
      <c r="AC14" s="84"/>
      <c r="AD14" s="84"/>
      <c r="AE14" s="84"/>
      <c r="AF14" s="84"/>
      <c r="AG14" s="85"/>
      <c r="AH14" s="84"/>
      <c r="AI14" s="84"/>
      <c r="AJ14" s="84"/>
      <c r="AK14" s="84"/>
      <c r="AL14" s="84"/>
      <c r="AM14" s="84"/>
      <c r="AN14" s="87"/>
      <c r="AO14" s="86"/>
      <c r="AP14" s="84"/>
      <c r="AQ14" s="84"/>
      <c r="AR14" s="84"/>
      <c r="AS14" s="84"/>
      <c r="AT14" s="84"/>
      <c r="AU14" s="85"/>
      <c r="AV14" s="84"/>
      <c r="AW14" s="84"/>
      <c r="AX14" s="84"/>
      <c r="AY14" s="84"/>
      <c r="AZ14" s="84"/>
      <c r="BA14" s="84"/>
      <c r="BB14" s="85"/>
      <c r="BC14" s="84"/>
      <c r="BD14" s="84"/>
      <c r="BE14" s="84"/>
      <c r="BF14" s="84"/>
      <c r="BG14" s="84"/>
      <c r="BH14" s="84"/>
      <c r="BI14" s="85"/>
      <c r="BJ14" s="84"/>
      <c r="BK14" s="84"/>
      <c r="BL14" s="84"/>
      <c r="BM14" s="84"/>
      <c r="BN14" s="84"/>
      <c r="BO14" s="84"/>
      <c r="BP14" s="85"/>
      <c r="BQ14" s="84"/>
      <c r="BR14" s="84"/>
      <c r="BS14" s="84"/>
      <c r="BT14" s="84"/>
      <c r="BU14" s="84"/>
      <c r="BV14" s="84"/>
      <c r="BW14" s="85"/>
      <c r="BX14" s="12">
        <f>VLOOKUP(B14,'Employee Information'!$B$4:$Z$54,6,FALSE)*(BV14+BU14+BT14+BS14+BR14+BW14+BP14+BO14+BN14+BM14+BL14+BK14+BI14+BH14+BG14+BF14+BE14+BD14+BB14+BA14+AZ14+AY14+AX14+AW14+AU14+AT14+AS14+AR14+AQ14+AP14+AN14+AM14+AL14+AK14+AJ14+AI14+AG14+AF14+AE14+AD14+AC14+AB14+Z14+Y14+X14+W14+V14+U14+S14+R14+Q14+P14+O14+N14+L14+K14+J14+I14+H14+G14)</f>
        <v>0</v>
      </c>
    </row>
    <row r="15" spans="2:77" x14ac:dyDescent="0.2">
      <c r="B15" s="113">
        <v>11</v>
      </c>
      <c r="C15" s="118">
        <f>VLOOKUP(B15,'Employee Information'!$B$6:$Z$54,2,FALSE)</f>
        <v>0</v>
      </c>
      <c r="D15" s="103">
        <f>VLOOKUP(B15,'Employee Information'!$B$6:$Z$54,3,FALSE)</f>
        <v>0</v>
      </c>
      <c r="E15" s="104">
        <f t="shared" si="0"/>
        <v>0</v>
      </c>
      <c r="F15" s="108"/>
      <c r="G15" s="108"/>
      <c r="H15" s="108"/>
      <c r="I15" s="108"/>
      <c r="J15" s="108"/>
      <c r="K15" s="108"/>
      <c r="L15" s="109"/>
      <c r="M15" s="108"/>
      <c r="N15" s="108"/>
      <c r="O15" s="108"/>
      <c r="P15" s="108"/>
      <c r="Q15" s="108"/>
      <c r="R15" s="108"/>
      <c r="S15" s="109"/>
      <c r="T15" s="108"/>
      <c r="U15" s="108"/>
      <c r="V15" s="108"/>
      <c r="W15" s="108"/>
      <c r="X15" s="108"/>
      <c r="Y15" s="108"/>
      <c r="Z15" s="109"/>
      <c r="AA15" s="108"/>
      <c r="AB15" s="108"/>
      <c r="AC15" s="108"/>
      <c r="AD15" s="108"/>
      <c r="AE15" s="108"/>
      <c r="AF15" s="108"/>
      <c r="AG15" s="109"/>
      <c r="AH15" s="108"/>
      <c r="AI15" s="108"/>
      <c r="AJ15" s="108"/>
      <c r="AK15" s="108"/>
      <c r="AL15" s="108"/>
      <c r="AM15" s="108"/>
      <c r="AN15" s="110"/>
      <c r="AO15" s="111"/>
      <c r="AP15" s="108"/>
      <c r="AQ15" s="108"/>
      <c r="AR15" s="108"/>
      <c r="AS15" s="108"/>
      <c r="AT15" s="108"/>
      <c r="AU15" s="109"/>
      <c r="AV15" s="108"/>
      <c r="AW15" s="108"/>
      <c r="AX15" s="108"/>
      <c r="AY15" s="108"/>
      <c r="AZ15" s="108"/>
      <c r="BA15" s="108"/>
      <c r="BB15" s="109"/>
      <c r="BC15" s="108"/>
      <c r="BD15" s="108"/>
      <c r="BE15" s="108"/>
      <c r="BF15" s="108"/>
      <c r="BG15" s="108"/>
      <c r="BH15" s="108"/>
      <c r="BI15" s="109"/>
      <c r="BJ15" s="108"/>
      <c r="BK15" s="108"/>
      <c r="BL15" s="108"/>
      <c r="BM15" s="108"/>
      <c r="BN15" s="108"/>
      <c r="BO15" s="108"/>
      <c r="BP15" s="109"/>
      <c r="BQ15" s="108"/>
      <c r="BR15" s="108"/>
      <c r="BS15" s="108"/>
      <c r="BT15" s="108"/>
      <c r="BU15" s="108"/>
      <c r="BV15" s="108"/>
      <c r="BW15" s="109"/>
      <c r="BX15" s="12">
        <f>VLOOKUP(B15,'Employee Information'!$B$4:$Z$54,6,FALSE)*(BV15+BU15+BT15+BS15+BR15+BW15+BP15+BO15+BN15+BM15+BL15+BK15+BI15+BH15+BG15+BF15+BE15+BD15+BB15+BA15+AZ15+AY15+AX15+AW15+AU15+AT15+AS15+AR15+AQ15+AP15+AN15+AM15+AL15+AK15+AJ15+AI15+AG15+AF15+AE15+AD15+AC15+AB15+Z15+Y15+X15+W15+V15+U15+S15+R15+Q15+P15+O15+N15+L15+K15+J15+I15+H15+G15)</f>
        <v>0</v>
      </c>
    </row>
    <row r="16" spans="2:77" x14ac:dyDescent="0.2">
      <c r="B16" s="112">
        <v>12</v>
      </c>
      <c r="C16" s="117">
        <f>VLOOKUP(B16,'Employee Information'!$B$6:$Z$54,2,FALSE)</f>
        <v>0</v>
      </c>
      <c r="D16" s="89">
        <f>VLOOKUP(B16,'Employee Information'!$B$6:$Z$54,3,FALSE)</f>
        <v>0</v>
      </c>
      <c r="E16" s="90">
        <f t="shared" si="0"/>
        <v>0</v>
      </c>
      <c r="F16" s="84"/>
      <c r="G16" s="84"/>
      <c r="H16" s="84"/>
      <c r="I16" s="84"/>
      <c r="J16" s="84"/>
      <c r="K16" s="84"/>
      <c r="L16" s="85"/>
      <c r="M16" s="84"/>
      <c r="N16" s="84"/>
      <c r="O16" s="84"/>
      <c r="P16" s="84"/>
      <c r="Q16" s="84"/>
      <c r="R16" s="84"/>
      <c r="S16" s="85"/>
      <c r="T16" s="84"/>
      <c r="U16" s="84"/>
      <c r="V16" s="84"/>
      <c r="W16" s="84"/>
      <c r="X16" s="84"/>
      <c r="Y16" s="84"/>
      <c r="Z16" s="85"/>
      <c r="AA16" s="84"/>
      <c r="AB16" s="84"/>
      <c r="AC16" s="84"/>
      <c r="AD16" s="84"/>
      <c r="AE16" s="84"/>
      <c r="AF16" s="84"/>
      <c r="AG16" s="85"/>
      <c r="AH16" s="84"/>
      <c r="AI16" s="84"/>
      <c r="AJ16" s="84"/>
      <c r="AK16" s="84"/>
      <c r="AL16" s="84"/>
      <c r="AM16" s="84"/>
      <c r="AN16" s="87"/>
      <c r="AO16" s="86"/>
      <c r="AP16" s="84"/>
      <c r="AQ16" s="84"/>
      <c r="AR16" s="84"/>
      <c r="AS16" s="84"/>
      <c r="AT16" s="84"/>
      <c r="AU16" s="85"/>
      <c r="AV16" s="84"/>
      <c r="AW16" s="84"/>
      <c r="AX16" s="84"/>
      <c r="AY16" s="84"/>
      <c r="AZ16" s="84"/>
      <c r="BA16" s="84"/>
      <c r="BB16" s="85"/>
      <c r="BC16" s="84"/>
      <c r="BD16" s="84"/>
      <c r="BE16" s="84"/>
      <c r="BF16" s="84"/>
      <c r="BG16" s="84"/>
      <c r="BH16" s="84"/>
      <c r="BI16" s="85"/>
      <c r="BJ16" s="84"/>
      <c r="BK16" s="84"/>
      <c r="BL16" s="84"/>
      <c r="BM16" s="84"/>
      <c r="BN16" s="84"/>
      <c r="BO16" s="84"/>
      <c r="BP16" s="85"/>
      <c r="BQ16" s="84"/>
      <c r="BR16" s="84"/>
      <c r="BS16" s="84"/>
      <c r="BT16" s="84"/>
      <c r="BU16" s="84"/>
      <c r="BV16" s="84"/>
      <c r="BW16" s="85"/>
      <c r="BX16" s="12">
        <f>VLOOKUP(B16,'Employee Information'!$B$4:$Z$54,6,FALSE)*(BV16+BU16+BT16+BS16+BR16+BW16+BP16+BO16+BN16+BM16+BL16+BK16+BI16+BH16+BG16+BF16+BE16+BD16+BB16+BA16+AZ16+AY16+AX16+AW16+AU16+AT16+AS16+AR16+AQ16+AP16+AN16+AM16+AL16+AK16+AJ16+AI16+AG16+AF16+AE16+AD16+AC16+AB16+Z16+Y16+X16+W16+V16+U16+S16+R16+Q16+P16+O16+N16+L16+K16+J16+I16+H16+G16)</f>
        <v>0</v>
      </c>
    </row>
    <row r="17" spans="2:76" x14ac:dyDescent="0.2">
      <c r="B17" s="113">
        <v>13</v>
      </c>
      <c r="C17" s="118">
        <f>VLOOKUP(B17,'Employee Information'!$B$6:$Z$54,2,FALSE)</f>
        <v>0</v>
      </c>
      <c r="D17" s="103">
        <f>VLOOKUP(B17,'Employee Information'!$B$6:$Z$54,3,FALSE)</f>
        <v>0</v>
      </c>
      <c r="E17" s="104">
        <f t="shared" si="0"/>
        <v>0</v>
      </c>
      <c r="F17" s="108"/>
      <c r="G17" s="108"/>
      <c r="H17" s="108"/>
      <c r="I17" s="108"/>
      <c r="J17" s="108"/>
      <c r="K17" s="108"/>
      <c r="L17" s="109"/>
      <c r="M17" s="108"/>
      <c r="N17" s="108"/>
      <c r="O17" s="108"/>
      <c r="P17" s="108"/>
      <c r="Q17" s="108"/>
      <c r="R17" s="108"/>
      <c r="S17" s="109"/>
      <c r="T17" s="108"/>
      <c r="U17" s="108"/>
      <c r="V17" s="108"/>
      <c r="W17" s="108"/>
      <c r="X17" s="108"/>
      <c r="Y17" s="108"/>
      <c r="Z17" s="109"/>
      <c r="AA17" s="108"/>
      <c r="AB17" s="108"/>
      <c r="AC17" s="108"/>
      <c r="AD17" s="108"/>
      <c r="AE17" s="108"/>
      <c r="AF17" s="108"/>
      <c r="AG17" s="109"/>
      <c r="AH17" s="108"/>
      <c r="AI17" s="108"/>
      <c r="AJ17" s="108"/>
      <c r="AK17" s="108"/>
      <c r="AL17" s="108"/>
      <c r="AM17" s="108"/>
      <c r="AN17" s="110"/>
      <c r="AO17" s="111"/>
      <c r="AP17" s="108"/>
      <c r="AQ17" s="108"/>
      <c r="AR17" s="108"/>
      <c r="AS17" s="108"/>
      <c r="AT17" s="108"/>
      <c r="AU17" s="109"/>
      <c r="AV17" s="108"/>
      <c r="AW17" s="108"/>
      <c r="AX17" s="108"/>
      <c r="AY17" s="108"/>
      <c r="AZ17" s="108"/>
      <c r="BA17" s="108"/>
      <c r="BB17" s="109"/>
      <c r="BC17" s="108"/>
      <c r="BD17" s="108"/>
      <c r="BE17" s="108"/>
      <c r="BF17" s="108"/>
      <c r="BG17" s="108"/>
      <c r="BH17" s="108"/>
      <c r="BI17" s="109"/>
      <c r="BJ17" s="108"/>
      <c r="BK17" s="108"/>
      <c r="BL17" s="108"/>
      <c r="BM17" s="108"/>
      <c r="BN17" s="108"/>
      <c r="BO17" s="108"/>
      <c r="BP17" s="109"/>
      <c r="BQ17" s="108"/>
      <c r="BR17" s="108"/>
      <c r="BS17" s="108"/>
      <c r="BT17" s="108"/>
      <c r="BU17" s="108"/>
      <c r="BV17" s="108"/>
      <c r="BW17" s="109"/>
      <c r="BX17" s="12">
        <f>VLOOKUP(B17,'Employee Information'!$B$4:$Z$54,6,FALSE)*(BV17+BU17+BT17+BS17+BR17+BW17+BP17+BO17+BN17+BM17+BL17+BK17+BI17+BH17+BG17+BF17+BE17+BD17+BB17+BA17+AZ17+AY17+AX17+AW17+AU17+AT17+AS17+AR17+AQ17+AP17+AN17+AM17+AL17+AK17+AJ17+AI17+AG17+AF17+AE17+AD17+AC17+AB17+Z17+Y17+X17+W17+V17+U17+S17+R17+Q17+P17+O17+N17+L17+K17+J17+I17+H17+G17)</f>
        <v>0</v>
      </c>
    </row>
    <row r="18" spans="2:76" x14ac:dyDescent="0.2">
      <c r="B18" s="112">
        <v>14</v>
      </c>
      <c r="C18" s="117">
        <f>VLOOKUP(B18,'Employee Information'!$B$6:$Z$54,2,FALSE)</f>
        <v>0</v>
      </c>
      <c r="D18" s="89">
        <f>VLOOKUP(B18,'Employee Information'!$B$6:$Z$54,3,FALSE)</f>
        <v>0</v>
      </c>
      <c r="E18" s="90">
        <f t="shared" si="0"/>
        <v>0</v>
      </c>
      <c r="F18" s="84"/>
      <c r="G18" s="84"/>
      <c r="H18" s="84"/>
      <c r="I18" s="84"/>
      <c r="J18" s="84"/>
      <c r="K18" s="84"/>
      <c r="L18" s="85"/>
      <c r="M18" s="84"/>
      <c r="N18" s="84"/>
      <c r="O18" s="84"/>
      <c r="P18" s="84"/>
      <c r="Q18" s="84"/>
      <c r="R18" s="84"/>
      <c r="S18" s="85"/>
      <c r="T18" s="84"/>
      <c r="U18" s="84"/>
      <c r="V18" s="84"/>
      <c r="W18" s="84"/>
      <c r="X18" s="84"/>
      <c r="Y18" s="84"/>
      <c r="Z18" s="85"/>
      <c r="AA18" s="84"/>
      <c r="AB18" s="84"/>
      <c r="AC18" s="84"/>
      <c r="AD18" s="84"/>
      <c r="AE18" s="84"/>
      <c r="AF18" s="84"/>
      <c r="AG18" s="85"/>
      <c r="AH18" s="84"/>
      <c r="AI18" s="84"/>
      <c r="AJ18" s="84"/>
      <c r="AK18" s="84"/>
      <c r="AL18" s="84"/>
      <c r="AM18" s="84"/>
      <c r="AN18" s="87"/>
      <c r="AO18" s="86"/>
      <c r="AP18" s="84"/>
      <c r="AQ18" s="84"/>
      <c r="AR18" s="84"/>
      <c r="AS18" s="84"/>
      <c r="AT18" s="84"/>
      <c r="AU18" s="85"/>
      <c r="AV18" s="84"/>
      <c r="AW18" s="84"/>
      <c r="AX18" s="84"/>
      <c r="AY18" s="84"/>
      <c r="AZ18" s="84"/>
      <c r="BA18" s="84"/>
      <c r="BB18" s="85"/>
      <c r="BC18" s="84"/>
      <c r="BD18" s="84"/>
      <c r="BE18" s="84"/>
      <c r="BF18" s="84"/>
      <c r="BG18" s="84"/>
      <c r="BH18" s="84"/>
      <c r="BI18" s="85"/>
      <c r="BJ18" s="84"/>
      <c r="BK18" s="84"/>
      <c r="BL18" s="84"/>
      <c r="BM18" s="84"/>
      <c r="BN18" s="84"/>
      <c r="BO18" s="84"/>
      <c r="BP18" s="85"/>
      <c r="BQ18" s="84"/>
      <c r="BR18" s="84"/>
      <c r="BS18" s="84"/>
      <c r="BT18" s="84"/>
      <c r="BU18" s="84"/>
      <c r="BV18" s="84"/>
      <c r="BW18" s="85"/>
      <c r="BX18" s="12">
        <f>VLOOKUP(B18,'Employee Information'!$B$4:$Z$54,6,FALSE)*(BV18+BU18+BT18+BS18+BR18+BW18+BP18+BO18+BN18+BM18+BL18+BK18+BI18+BH18+BG18+BF18+BE18+BD18+BB18+BA18+AZ18+AY18+AX18+AW18+AU18+AT18+AS18+AR18+AQ18+AP18+AN18+AM18+AL18+AK18+AJ18+AI18+AG18+AF18+AE18+AD18+AC18+AB18+Z18+Y18+X18+W18+V18+U18+S18+R18+Q18+P18+O18+N18+L18+K18+J18+I18+H18+G18)</f>
        <v>0</v>
      </c>
    </row>
    <row r="19" spans="2:76" x14ac:dyDescent="0.2">
      <c r="B19" s="113">
        <v>15</v>
      </c>
      <c r="C19" s="118">
        <f>VLOOKUP(B19,'Employee Information'!$B$6:$Z$54,2,FALSE)</f>
        <v>0</v>
      </c>
      <c r="D19" s="103">
        <f>VLOOKUP(B19,'Employee Information'!$B$6:$Z$54,3,FALSE)</f>
        <v>0</v>
      </c>
      <c r="E19" s="104">
        <f t="shared" si="0"/>
        <v>0</v>
      </c>
      <c r="F19" s="108"/>
      <c r="G19" s="108"/>
      <c r="H19" s="108"/>
      <c r="I19" s="108"/>
      <c r="J19" s="108"/>
      <c r="K19" s="108"/>
      <c r="L19" s="109"/>
      <c r="M19" s="108"/>
      <c r="N19" s="108"/>
      <c r="O19" s="108"/>
      <c r="P19" s="108"/>
      <c r="Q19" s="108"/>
      <c r="R19" s="108"/>
      <c r="S19" s="109"/>
      <c r="T19" s="108"/>
      <c r="U19" s="108"/>
      <c r="V19" s="108"/>
      <c r="W19" s="108"/>
      <c r="X19" s="108"/>
      <c r="Y19" s="108"/>
      <c r="Z19" s="109"/>
      <c r="AA19" s="108"/>
      <c r="AB19" s="108"/>
      <c r="AC19" s="108"/>
      <c r="AD19" s="108"/>
      <c r="AE19" s="108"/>
      <c r="AF19" s="108"/>
      <c r="AG19" s="109"/>
      <c r="AH19" s="108"/>
      <c r="AI19" s="108"/>
      <c r="AJ19" s="108"/>
      <c r="AK19" s="108"/>
      <c r="AL19" s="108"/>
      <c r="AM19" s="108"/>
      <c r="AN19" s="110"/>
      <c r="AO19" s="111"/>
      <c r="AP19" s="108"/>
      <c r="AQ19" s="108"/>
      <c r="AR19" s="108"/>
      <c r="AS19" s="108"/>
      <c r="AT19" s="108"/>
      <c r="AU19" s="109"/>
      <c r="AV19" s="108"/>
      <c r="AW19" s="108"/>
      <c r="AX19" s="108"/>
      <c r="AY19" s="108"/>
      <c r="AZ19" s="108"/>
      <c r="BA19" s="108"/>
      <c r="BB19" s="109"/>
      <c r="BC19" s="108"/>
      <c r="BD19" s="108"/>
      <c r="BE19" s="108"/>
      <c r="BF19" s="108"/>
      <c r="BG19" s="108"/>
      <c r="BH19" s="108"/>
      <c r="BI19" s="109"/>
      <c r="BJ19" s="108"/>
      <c r="BK19" s="108"/>
      <c r="BL19" s="108"/>
      <c r="BM19" s="108"/>
      <c r="BN19" s="108"/>
      <c r="BO19" s="108"/>
      <c r="BP19" s="109"/>
      <c r="BQ19" s="108"/>
      <c r="BR19" s="108"/>
      <c r="BS19" s="108"/>
      <c r="BT19" s="108"/>
      <c r="BU19" s="108"/>
      <c r="BV19" s="108"/>
      <c r="BW19" s="109"/>
      <c r="BX19" s="12">
        <f>VLOOKUP(B19,'Employee Information'!$B$4:$Z$54,6,FALSE)*(BV19+BU19+BT19+BS19+BR19+BW19+BP19+BO19+BN19+BM19+BL19+BK19+BI19+BH19+BG19+BF19+BE19+BD19+BB19+BA19+AZ19+AY19+AX19+AW19+AU19+AT19+AS19+AR19+AQ19+AP19+AN19+AM19+AL19+AK19+AJ19+AI19+AG19+AF19+AE19+AD19+AC19+AB19+Z19+Y19+X19+W19+V19+U19+S19+R19+Q19+P19+O19+N19+L19+K19+J19+I19+H19+G19)</f>
        <v>0</v>
      </c>
    </row>
    <row r="20" spans="2:76" x14ac:dyDescent="0.2">
      <c r="B20" s="112">
        <v>16</v>
      </c>
      <c r="C20" s="117">
        <f>VLOOKUP(B20,'Employee Information'!$B$6:$Z$54,2,FALSE)</f>
        <v>0</v>
      </c>
      <c r="D20" s="89">
        <f>VLOOKUP(B20,'Employee Information'!$B$6:$Z$54,3,FALSE)</f>
        <v>0</v>
      </c>
      <c r="E20" s="90">
        <f t="shared" si="0"/>
        <v>0</v>
      </c>
      <c r="F20" s="84"/>
      <c r="G20" s="84"/>
      <c r="H20" s="84"/>
      <c r="I20" s="84"/>
      <c r="J20" s="84"/>
      <c r="K20" s="84"/>
      <c r="L20" s="85"/>
      <c r="M20" s="84"/>
      <c r="N20" s="84"/>
      <c r="O20" s="84"/>
      <c r="P20" s="84"/>
      <c r="Q20" s="84"/>
      <c r="R20" s="84"/>
      <c r="S20" s="85"/>
      <c r="T20" s="84"/>
      <c r="U20" s="84"/>
      <c r="V20" s="84"/>
      <c r="W20" s="84"/>
      <c r="X20" s="84"/>
      <c r="Y20" s="84"/>
      <c r="Z20" s="85"/>
      <c r="AA20" s="84"/>
      <c r="AB20" s="84"/>
      <c r="AC20" s="84"/>
      <c r="AD20" s="84"/>
      <c r="AE20" s="84"/>
      <c r="AF20" s="84"/>
      <c r="AG20" s="85"/>
      <c r="AH20" s="84"/>
      <c r="AI20" s="84"/>
      <c r="AJ20" s="84"/>
      <c r="AK20" s="84"/>
      <c r="AL20" s="84"/>
      <c r="AM20" s="84"/>
      <c r="AN20" s="87"/>
      <c r="AO20" s="86"/>
      <c r="AP20" s="84"/>
      <c r="AQ20" s="84"/>
      <c r="AR20" s="84"/>
      <c r="AS20" s="84"/>
      <c r="AT20" s="84"/>
      <c r="AU20" s="85"/>
      <c r="AV20" s="84"/>
      <c r="AW20" s="84"/>
      <c r="AX20" s="84"/>
      <c r="AY20" s="84"/>
      <c r="AZ20" s="84"/>
      <c r="BA20" s="84"/>
      <c r="BB20" s="85"/>
      <c r="BC20" s="84"/>
      <c r="BD20" s="84"/>
      <c r="BE20" s="84"/>
      <c r="BF20" s="84"/>
      <c r="BG20" s="84"/>
      <c r="BH20" s="84"/>
      <c r="BI20" s="85"/>
      <c r="BJ20" s="84"/>
      <c r="BK20" s="84"/>
      <c r="BL20" s="84"/>
      <c r="BM20" s="84"/>
      <c r="BN20" s="84"/>
      <c r="BO20" s="84"/>
      <c r="BP20" s="85"/>
      <c r="BQ20" s="84"/>
      <c r="BR20" s="84"/>
      <c r="BS20" s="84"/>
      <c r="BT20" s="84"/>
      <c r="BU20" s="84"/>
      <c r="BV20" s="84"/>
      <c r="BW20" s="85"/>
      <c r="BX20" s="12">
        <f>VLOOKUP(B20,'Employee Information'!$B$4:$Z$54,6,FALSE)*(BV20+BU20+BT20+BS20+BR20+BW20+BP20+BO20+BN20+BM20+BL20+BK20+BI20+BH20+BG20+BF20+BE20+BD20+BB20+BA20+AZ20+AY20+AX20+AW20+AU20+AT20+AS20+AR20+AQ20+AP20+AN20+AM20+AL20+AK20+AJ20+AI20+AG20+AF20+AE20+AD20+AC20+AB20+Z20+Y20+X20+W20+V20+U20+S20+R20+Q20+P20+O20+N20+L20+K20+J20+I20+H20+G20)</f>
        <v>0</v>
      </c>
    </row>
    <row r="21" spans="2:76" x14ac:dyDescent="0.2">
      <c r="B21" s="113">
        <v>17</v>
      </c>
      <c r="C21" s="118">
        <f>VLOOKUP(B21,'Employee Information'!$B$6:$Z$54,2,FALSE)</f>
        <v>0</v>
      </c>
      <c r="D21" s="103">
        <f>VLOOKUP(B21,'Employee Information'!$B$6:$Z$54,3,FALSE)</f>
        <v>0</v>
      </c>
      <c r="E21" s="104">
        <f t="shared" si="0"/>
        <v>0</v>
      </c>
      <c r="F21" s="108"/>
      <c r="G21" s="108"/>
      <c r="H21" s="108"/>
      <c r="I21" s="108"/>
      <c r="J21" s="108"/>
      <c r="K21" s="108"/>
      <c r="L21" s="109"/>
      <c r="M21" s="108"/>
      <c r="N21" s="108"/>
      <c r="O21" s="108"/>
      <c r="P21" s="108"/>
      <c r="Q21" s="108"/>
      <c r="R21" s="108"/>
      <c r="S21" s="109"/>
      <c r="T21" s="108"/>
      <c r="U21" s="108"/>
      <c r="V21" s="108"/>
      <c r="W21" s="108"/>
      <c r="X21" s="108"/>
      <c r="Y21" s="108"/>
      <c r="Z21" s="109"/>
      <c r="AA21" s="108"/>
      <c r="AB21" s="108"/>
      <c r="AC21" s="108"/>
      <c r="AD21" s="108"/>
      <c r="AE21" s="108"/>
      <c r="AF21" s="108"/>
      <c r="AG21" s="109"/>
      <c r="AH21" s="108"/>
      <c r="AI21" s="108"/>
      <c r="AJ21" s="108"/>
      <c r="AK21" s="108"/>
      <c r="AL21" s="108"/>
      <c r="AM21" s="108"/>
      <c r="AN21" s="110"/>
      <c r="AO21" s="111"/>
      <c r="AP21" s="108"/>
      <c r="AQ21" s="108"/>
      <c r="AR21" s="108"/>
      <c r="AS21" s="108"/>
      <c r="AT21" s="108"/>
      <c r="AU21" s="109"/>
      <c r="AV21" s="108"/>
      <c r="AW21" s="108"/>
      <c r="AX21" s="108"/>
      <c r="AY21" s="108"/>
      <c r="AZ21" s="108"/>
      <c r="BA21" s="108"/>
      <c r="BB21" s="109"/>
      <c r="BC21" s="108"/>
      <c r="BD21" s="108"/>
      <c r="BE21" s="108"/>
      <c r="BF21" s="108"/>
      <c r="BG21" s="108"/>
      <c r="BH21" s="108"/>
      <c r="BI21" s="109"/>
      <c r="BJ21" s="108"/>
      <c r="BK21" s="108"/>
      <c r="BL21" s="108"/>
      <c r="BM21" s="108"/>
      <c r="BN21" s="108"/>
      <c r="BO21" s="108"/>
      <c r="BP21" s="109"/>
      <c r="BQ21" s="108"/>
      <c r="BR21" s="108"/>
      <c r="BS21" s="108"/>
      <c r="BT21" s="108"/>
      <c r="BU21" s="108"/>
      <c r="BV21" s="108"/>
      <c r="BW21" s="109"/>
      <c r="BX21" s="12">
        <f>VLOOKUP(B21,'Employee Information'!$B$4:$Z$54,6,FALSE)*(BV21+BU21+BT21+BS21+BR21+BW21+BP21+BO21+BN21+BM21+BL21+BK21+BI21+BH21+BG21+BF21+BE21+BD21+BB21+BA21+AZ21+AY21+AX21+AW21+AU21+AT21+AS21+AR21+AQ21+AP21+AN21+AM21+AL21+AK21+AJ21+AI21+AG21+AF21+AE21+AD21+AC21+AB21+Z21+Y21+X21+W21+V21+U21+S21+R21+Q21+P21+O21+N21+L21+K21+J21+I21+H21+G21)</f>
        <v>0</v>
      </c>
    </row>
    <row r="22" spans="2:76" x14ac:dyDescent="0.2">
      <c r="B22" s="112">
        <v>18</v>
      </c>
      <c r="C22" s="117">
        <f>VLOOKUP(B22,'Employee Information'!$B$6:$Z$54,2,FALSE)</f>
        <v>0</v>
      </c>
      <c r="D22" s="89">
        <f>VLOOKUP(B22,'Employee Information'!$B$6:$Z$54,3,FALSE)</f>
        <v>0</v>
      </c>
      <c r="E22" s="90">
        <f t="shared" si="0"/>
        <v>0</v>
      </c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5"/>
      <c r="T22" s="84"/>
      <c r="U22" s="84"/>
      <c r="V22" s="84"/>
      <c r="W22" s="84"/>
      <c r="X22" s="84"/>
      <c r="Y22" s="84"/>
      <c r="Z22" s="85"/>
      <c r="AA22" s="84"/>
      <c r="AB22" s="84"/>
      <c r="AC22" s="84"/>
      <c r="AD22" s="84"/>
      <c r="AE22" s="84"/>
      <c r="AF22" s="84"/>
      <c r="AG22" s="85"/>
      <c r="AH22" s="84"/>
      <c r="AI22" s="84"/>
      <c r="AJ22" s="84"/>
      <c r="AK22" s="84"/>
      <c r="AL22" s="84"/>
      <c r="AM22" s="84"/>
      <c r="AN22" s="87"/>
      <c r="AO22" s="86"/>
      <c r="AP22" s="84"/>
      <c r="AQ22" s="84"/>
      <c r="AR22" s="84"/>
      <c r="AS22" s="84"/>
      <c r="AT22" s="84"/>
      <c r="AU22" s="85"/>
      <c r="AV22" s="84"/>
      <c r="AW22" s="84"/>
      <c r="AX22" s="84"/>
      <c r="AY22" s="84"/>
      <c r="AZ22" s="84"/>
      <c r="BA22" s="84"/>
      <c r="BB22" s="85"/>
      <c r="BC22" s="84"/>
      <c r="BD22" s="84"/>
      <c r="BE22" s="84"/>
      <c r="BF22" s="84"/>
      <c r="BG22" s="84"/>
      <c r="BH22" s="84"/>
      <c r="BI22" s="85"/>
      <c r="BJ22" s="84"/>
      <c r="BK22" s="84"/>
      <c r="BL22" s="84"/>
      <c r="BM22" s="84"/>
      <c r="BN22" s="84"/>
      <c r="BO22" s="84"/>
      <c r="BP22" s="85"/>
      <c r="BQ22" s="84"/>
      <c r="BR22" s="84"/>
      <c r="BS22" s="84"/>
      <c r="BT22" s="84"/>
      <c r="BU22" s="84"/>
      <c r="BV22" s="84"/>
      <c r="BW22" s="85"/>
      <c r="BX22" s="12">
        <f>VLOOKUP(B22,'Employee Information'!$B$4:$Z$54,6,FALSE)*(BV22+BU22+BT22+BS22+BR22+BW22+BP22+BO22+BN22+BM22+BL22+BK22+BI22+BH22+BG22+BF22+BE22+BD22+BB22+BA22+AZ22+AY22+AX22+AW22+AU22+AT22+AS22+AR22+AQ22+AP22+AN22+AM22+AL22+AK22+AJ22+AI22+AG22+AF22+AE22+AD22+AC22+AB22+Z22+Y22+X22+W22+V22+U22+S22+R22+Q22+P22+O22+N22+L22+K22+J22+I22+H22+G22)</f>
        <v>0</v>
      </c>
    </row>
    <row r="23" spans="2:76" x14ac:dyDescent="0.2">
      <c r="B23" s="113">
        <v>19</v>
      </c>
      <c r="C23" s="118">
        <f>VLOOKUP(B23,'Employee Information'!$B$6:$Z$54,2,FALSE)</f>
        <v>0</v>
      </c>
      <c r="D23" s="103">
        <f>VLOOKUP(B23,'Employee Information'!$B$6:$Z$54,3,FALSE)</f>
        <v>0</v>
      </c>
      <c r="E23" s="104">
        <f t="shared" si="0"/>
        <v>0</v>
      </c>
      <c r="F23" s="108"/>
      <c r="G23" s="108"/>
      <c r="H23" s="108"/>
      <c r="I23" s="108"/>
      <c r="J23" s="108"/>
      <c r="K23" s="108"/>
      <c r="L23" s="109"/>
      <c r="M23" s="108"/>
      <c r="N23" s="108"/>
      <c r="O23" s="108"/>
      <c r="P23" s="108"/>
      <c r="Q23" s="108"/>
      <c r="R23" s="108"/>
      <c r="S23" s="109"/>
      <c r="T23" s="108"/>
      <c r="U23" s="108"/>
      <c r="V23" s="108"/>
      <c r="W23" s="108"/>
      <c r="X23" s="108"/>
      <c r="Y23" s="108"/>
      <c r="Z23" s="109"/>
      <c r="AA23" s="108"/>
      <c r="AB23" s="108"/>
      <c r="AC23" s="108"/>
      <c r="AD23" s="108"/>
      <c r="AE23" s="108"/>
      <c r="AF23" s="108"/>
      <c r="AG23" s="109"/>
      <c r="AH23" s="108"/>
      <c r="AI23" s="108"/>
      <c r="AJ23" s="108"/>
      <c r="AK23" s="108"/>
      <c r="AL23" s="108"/>
      <c r="AM23" s="108"/>
      <c r="AN23" s="110"/>
      <c r="AO23" s="111"/>
      <c r="AP23" s="108"/>
      <c r="AQ23" s="108"/>
      <c r="AR23" s="108"/>
      <c r="AS23" s="108"/>
      <c r="AT23" s="108"/>
      <c r="AU23" s="109"/>
      <c r="AV23" s="108"/>
      <c r="AW23" s="108"/>
      <c r="AX23" s="108"/>
      <c r="AY23" s="108"/>
      <c r="AZ23" s="108"/>
      <c r="BA23" s="108"/>
      <c r="BB23" s="109"/>
      <c r="BC23" s="108"/>
      <c r="BD23" s="108"/>
      <c r="BE23" s="108"/>
      <c r="BF23" s="108"/>
      <c r="BG23" s="108"/>
      <c r="BH23" s="108"/>
      <c r="BI23" s="109"/>
      <c r="BJ23" s="108"/>
      <c r="BK23" s="108"/>
      <c r="BL23" s="108"/>
      <c r="BM23" s="108"/>
      <c r="BN23" s="108"/>
      <c r="BO23" s="108"/>
      <c r="BP23" s="109"/>
      <c r="BQ23" s="108"/>
      <c r="BR23" s="108"/>
      <c r="BS23" s="108"/>
      <c r="BT23" s="108"/>
      <c r="BU23" s="108"/>
      <c r="BV23" s="108"/>
      <c r="BW23" s="109"/>
      <c r="BX23" s="12">
        <f>VLOOKUP(B23,'Employee Information'!$B$4:$Z$54,6,FALSE)*(BV23+BU23+BT23+BS23+BR23+BW23+BP23+BO23+BN23+BM23+BL23+BK23+BI23+BH23+BG23+BF23+BE23+BD23+BB23+BA23+AZ23+AY23+AX23+AW23+AU23+AT23+AS23+AR23+AQ23+AP23+AN23+AM23+AL23+AK23+AJ23+AI23+AG23+AF23+AE23+AD23+AC23+AB23+Z23+Y23+X23+W23+V23+U23+S23+R23+Q23+P23+O23+N23+L23+K23+J23+I23+H23+G23)</f>
        <v>0</v>
      </c>
    </row>
    <row r="24" spans="2:76" x14ac:dyDescent="0.2">
      <c r="B24" s="112">
        <v>20</v>
      </c>
      <c r="C24" s="117">
        <f>VLOOKUP(B24,'Employee Information'!$B$6:$Z$54,2,FALSE)</f>
        <v>0</v>
      </c>
      <c r="D24" s="89">
        <f>VLOOKUP(B24,'Employee Information'!$B$6:$Z$54,3,FALSE)</f>
        <v>0</v>
      </c>
      <c r="E24" s="90">
        <f t="shared" si="0"/>
        <v>0</v>
      </c>
      <c r="F24" s="84"/>
      <c r="G24" s="84"/>
      <c r="H24" s="84"/>
      <c r="I24" s="84"/>
      <c r="J24" s="84"/>
      <c r="K24" s="84"/>
      <c r="L24" s="85"/>
      <c r="M24" s="84"/>
      <c r="N24" s="84"/>
      <c r="O24" s="84"/>
      <c r="P24" s="84"/>
      <c r="Q24" s="84"/>
      <c r="R24" s="84"/>
      <c r="S24" s="85"/>
      <c r="T24" s="84"/>
      <c r="U24" s="84"/>
      <c r="V24" s="84"/>
      <c r="W24" s="84"/>
      <c r="X24" s="84"/>
      <c r="Y24" s="84"/>
      <c r="Z24" s="85"/>
      <c r="AA24" s="84"/>
      <c r="AB24" s="84"/>
      <c r="AC24" s="84"/>
      <c r="AD24" s="84"/>
      <c r="AE24" s="84"/>
      <c r="AF24" s="84"/>
      <c r="AG24" s="85"/>
      <c r="AH24" s="84"/>
      <c r="AI24" s="84"/>
      <c r="AJ24" s="84"/>
      <c r="AK24" s="84"/>
      <c r="AL24" s="84"/>
      <c r="AM24" s="84"/>
      <c r="AN24" s="87"/>
      <c r="AO24" s="86"/>
      <c r="AP24" s="84"/>
      <c r="AQ24" s="84"/>
      <c r="AR24" s="84"/>
      <c r="AS24" s="84"/>
      <c r="AT24" s="84"/>
      <c r="AU24" s="85"/>
      <c r="AV24" s="84"/>
      <c r="AW24" s="84"/>
      <c r="AX24" s="84"/>
      <c r="AY24" s="84"/>
      <c r="AZ24" s="84"/>
      <c r="BA24" s="84"/>
      <c r="BB24" s="85"/>
      <c r="BC24" s="84"/>
      <c r="BD24" s="84"/>
      <c r="BE24" s="84"/>
      <c r="BF24" s="84"/>
      <c r="BG24" s="84"/>
      <c r="BH24" s="84"/>
      <c r="BI24" s="85"/>
      <c r="BJ24" s="84"/>
      <c r="BK24" s="84"/>
      <c r="BL24" s="84"/>
      <c r="BM24" s="84"/>
      <c r="BN24" s="84"/>
      <c r="BO24" s="84"/>
      <c r="BP24" s="85"/>
      <c r="BQ24" s="84"/>
      <c r="BR24" s="84"/>
      <c r="BS24" s="84"/>
      <c r="BT24" s="84"/>
      <c r="BU24" s="84"/>
      <c r="BV24" s="84"/>
      <c r="BW24" s="85"/>
      <c r="BX24" s="12">
        <f>VLOOKUP(B24,'Employee Information'!$B$4:$Z$54,6,FALSE)*(BV24+BU24+BT24+BS24+BR24+BW24+BP24+BO24+BN24+BM24+BL24+BK24+BI24+BH24+BG24+BF24+BE24+BD24+BB24+BA24+AZ24+AY24+AX24+AW24+AU24+AT24+AS24+AR24+AQ24+AP24+AN24+AM24+AL24+AK24+AJ24+AI24+AG24+AF24+AE24+AD24+AC24+AB24+Z24+Y24+X24+W24+V24+U24+S24+R24+Q24+P24+O24+N24+L24+K24+J24+I24+H24+G24)</f>
        <v>0</v>
      </c>
    </row>
    <row r="25" spans="2:76" x14ac:dyDescent="0.2">
      <c r="B25" s="113">
        <v>21</v>
      </c>
      <c r="C25" s="118">
        <f>VLOOKUP(B25,'Employee Information'!$B$6:$Z$54,2,FALSE)</f>
        <v>0</v>
      </c>
      <c r="D25" s="103">
        <f>VLOOKUP(B25,'Employee Information'!$B$6:$Z$54,3,FALSE)</f>
        <v>0</v>
      </c>
      <c r="E25" s="104">
        <f t="shared" si="0"/>
        <v>0</v>
      </c>
      <c r="F25" s="108"/>
      <c r="G25" s="108"/>
      <c r="H25" s="108"/>
      <c r="I25" s="108"/>
      <c r="J25" s="108"/>
      <c r="K25" s="108"/>
      <c r="L25" s="109"/>
      <c r="M25" s="108"/>
      <c r="N25" s="108"/>
      <c r="O25" s="108"/>
      <c r="P25" s="108"/>
      <c r="Q25" s="108"/>
      <c r="R25" s="108"/>
      <c r="S25" s="109"/>
      <c r="T25" s="108"/>
      <c r="U25" s="108"/>
      <c r="V25" s="108"/>
      <c r="W25" s="108"/>
      <c r="X25" s="108"/>
      <c r="Y25" s="108"/>
      <c r="Z25" s="109"/>
      <c r="AA25" s="108"/>
      <c r="AB25" s="108"/>
      <c r="AC25" s="108"/>
      <c r="AD25" s="108"/>
      <c r="AE25" s="108"/>
      <c r="AF25" s="108"/>
      <c r="AG25" s="109"/>
      <c r="AH25" s="108"/>
      <c r="AI25" s="108"/>
      <c r="AJ25" s="108"/>
      <c r="AK25" s="108"/>
      <c r="AL25" s="108"/>
      <c r="AM25" s="108"/>
      <c r="AN25" s="110"/>
      <c r="AO25" s="111"/>
      <c r="AP25" s="108"/>
      <c r="AQ25" s="108"/>
      <c r="AR25" s="108"/>
      <c r="AS25" s="108"/>
      <c r="AT25" s="108"/>
      <c r="AU25" s="109"/>
      <c r="AV25" s="108"/>
      <c r="AW25" s="108"/>
      <c r="AX25" s="108"/>
      <c r="AY25" s="108"/>
      <c r="AZ25" s="108"/>
      <c r="BA25" s="108"/>
      <c r="BB25" s="109"/>
      <c r="BC25" s="108"/>
      <c r="BD25" s="108"/>
      <c r="BE25" s="108"/>
      <c r="BF25" s="108"/>
      <c r="BG25" s="108"/>
      <c r="BH25" s="108"/>
      <c r="BI25" s="109"/>
      <c r="BJ25" s="108"/>
      <c r="BK25" s="108"/>
      <c r="BL25" s="108"/>
      <c r="BM25" s="108"/>
      <c r="BN25" s="108"/>
      <c r="BO25" s="108"/>
      <c r="BP25" s="109"/>
      <c r="BQ25" s="108"/>
      <c r="BR25" s="108"/>
      <c r="BS25" s="108"/>
      <c r="BT25" s="108"/>
      <c r="BU25" s="108"/>
      <c r="BV25" s="108"/>
      <c r="BW25" s="109"/>
      <c r="BX25" s="12">
        <f>VLOOKUP(B25,'Employee Information'!$B$4:$Z$54,6,FALSE)*(BV25+BU25+BT25+BS25+BR25+BW25+BP25+BO25+BN25+BM25+BL25+BK25+BI25+BH25+BG25+BF25+BE25+BD25+BB25+BA25+AZ25+AY25+AX25+AW25+AU25+AT25+AS25+AR25+AQ25+AP25+AN25+AM25+AL25+AK25+AJ25+AI25+AG25+AF25+AE25+AD25+AC25+AB25+Z25+Y25+X25+W25+V25+U25+S25+R25+Q25+P25+O25+N25+L25+K25+J25+I25+H25+G25)</f>
        <v>0</v>
      </c>
    </row>
    <row r="26" spans="2:76" x14ac:dyDescent="0.2">
      <c r="B26" s="112">
        <v>22</v>
      </c>
      <c r="C26" s="117">
        <f>VLOOKUP(B26,'Employee Information'!$B$6:$Z$54,2,FALSE)</f>
        <v>0</v>
      </c>
      <c r="D26" s="89">
        <f>VLOOKUP(B26,'Employee Information'!$B$6:$Z$54,3,FALSE)</f>
        <v>0</v>
      </c>
      <c r="E26" s="90">
        <f t="shared" si="0"/>
        <v>0</v>
      </c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5"/>
      <c r="T26" s="84"/>
      <c r="U26" s="84"/>
      <c r="V26" s="84"/>
      <c r="W26" s="84"/>
      <c r="X26" s="84"/>
      <c r="Y26" s="84"/>
      <c r="Z26" s="85"/>
      <c r="AA26" s="84"/>
      <c r="AB26" s="84"/>
      <c r="AC26" s="84"/>
      <c r="AD26" s="84"/>
      <c r="AE26" s="84"/>
      <c r="AF26" s="84"/>
      <c r="AG26" s="85"/>
      <c r="AH26" s="84"/>
      <c r="AI26" s="84"/>
      <c r="AJ26" s="84"/>
      <c r="AK26" s="84"/>
      <c r="AL26" s="84"/>
      <c r="AM26" s="84"/>
      <c r="AN26" s="87"/>
      <c r="AO26" s="86"/>
      <c r="AP26" s="84"/>
      <c r="AQ26" s="84"/>
      <c r="AR26" s="84"/>
      <c r="AS26" s="84"/>
      <c r="AT26" s="84"/>
      <c r="AU26" s="85"/>
      <c r="AV26" s="84"/>
      <c r="AW26" s="84"/>
      <c r="AX26" s="84"/>
      <c r="AY26" s="84"/>
      <c r="AZ26" s="84"/>
      <c r="BA26" s="84"/>
      <c r="BB26" s="85"/>
      <c r="BC26" s="84"/>
      <c r="BD26" s="84"/>
      <c r="BE26" s="84"/>
      <c r="BF26" s="84"/>
      <c r="BG26" s="84"/>
      <c r="BH26" s="84"/>
      <c r="BI26" s="85"/>
      <c r="BJ26" s="84"/>
      <c r="BK26" s="84"/>
      <c r="BL26" s="84"/>
      <c r="BM26" s="84"/>
      <c r="BN26" s="84"/>
      <c r="BO26" s="84"/>
      <c r="BP26" s="85"/>
      <c r="BQ26" s="84"/>
      <c r="BR26" s="84"/>
      <c r="BS26" s="84"/>
      <c r="BT26" s="84"/>
      <c r="BU26" s="84"/>
      <c r="BV26" s="84"/>
      <c r="BW26" s="85"/>
      <c r="BX26" s="12">
        <f>VLOOKUP(B26,'Employee Information'!$B$4:$Z$54,6,FALSE)*(BV26+BU26+BT26+BS26+BR26+BW26+BP26+BO26+BN26+BM26+BL26+BK26+BI26+BH26+BG26+BF26+BE26+BD26+BB26+BA26+AZ26+AY26+AX26+AW26+AU26+AT26+AS26+AR26+AQ26+AP26+AN26+AM26+AL26+AK26+AJ26+AI26+AG26+AF26+AE26+AD26+AC26+AB26+Z26+Y26+X26+W26+V26+U26+S26+R26+Q26+P26+O26+N26+L26+K26+J26+I26+H26+G26)</f>
        <v>0</v>
      </c>
    </row>
    <row r="27" spans="2:76" x14ac:dyDescent="0.2">
      <c r="B27" s="113">
        <v>23</v>
      </c>
      <c r="C27" s="118">
        <f>VLOOKUP(B27,'Employee Information'!$B$6:$Z$54,2,FALSE)</f>
        <v>0</v>
      </c>
      <c r="D27" s="103">
        <f>VLOOKUP(B27,'Employee Information'!$B$6:$Z$54,3,FALSE)</f>
        <v>0</v>
      </c>
      <c r="E27" s="104">
        <f t="shared" si="0"/>
        <v>0</v>
      </c>
      <c r="F27" s="108"/>
      <c r="G27" s="108"/>
      <c r="H27" s="108"/>
      <c r="I27" s="108"/>
      <c r="J27" s="108"/>
      <c r="K27" s="108"/>
      <c r="L27" s="109"/>
      <c r="M27" s="108"/>
      <c r="N27" s="108"/>
      <c r="O27" s="108"/>
      <c r="P27" s="108"/>
      <c r="Q27" s="108"/>
      <c r="R27" s="108"/>
      <c r="S27" s="109"/>
      <c r="T27" s="108"/>
      <c r="U27" s="108"/>
      <c r="V27" s="108"/>
      <c r="W27" s="108"/>
      <c r="X27" s="108"/>
      <c r="Y27" s="108"/>
      <c r="Z27" s="109"/>
      <c r="AA27" s="108"/>
      <c r="AB27" s="108"/>
      <c r="AC27" s="108"/>
      <c r="AD27" s="108"/>
      <c r="AE27" s="108"/>
      <c r="AF27" s="108"/>
      <c r="AG27" s="109"/>
      <c r="AH27" s="108"/>
      <c r="AI27" s="108"/>
      <c r="AJ27" s="108"/>
      <c r="AK27" s="108"/>
      <c r="AL27" s="108"/>
      <c r="AM27" s="108"/>
      <c r="AN27" s="110"/>
      <c r="AO27" s="111"/>
      <c r="AP27" s="108"/>
      <c r="AQ27" s="108"/>
      <c r="AR27" s="108"/>
      <c r="AS27" s="108"/>
      <c r="AT27" s="108"/>
      <c r="AU27" s="109"/>
      <c r="AV27" s="108"/>
      <c r="AW27" s="108"/>
      <c r="AX27" s="108"/>
      <c r="AY27" s="108"/>
      <c r="AZ27" s="108"/>
      <c r="BA27" s="108"/>
      <c r="BB27" s="109"/>
      <c r="BC27" s="108"/>
      <c r="BD27" s="108"/>
      <c r="BE27" s="108"/>
      <c r="BF27" s="108"/>
      <c r="BG27" s="108"/>
      <c r="BH27" s="108"/>
      <c r="BI27" s="109"/>
      <c r="BJ27" s="108"/>
      <c r="BK27" s="108"/>
      <c r="BL27" s="108"/>
      <c r="BM27" s="108"/>
      <c r="BN27" s="108"/>
      <c r="BO27" s="108"/>
      <c r="BP27" s="109"/>
      <c r="BQ27" s="108"/>
      <c r="BR27" s="108"/>
      <c r="BS27" s="108"/>
      <c r="BT27" s="108"/>
      <c r="BU27" s="108"/>
      <c r="BV27" s="108"/>
      <c r="BW27" s="109"/>
      <c r="BX27" s="12">
        <f>VLOOKUP(B27,'Employee Information'!$B$4:$Z$54,6,FALSE)*(BV27+BU27+BT27+BS27+BR27+BW27+BP27+BO27+BN27+BM27+BL27+BK27+BI27+BH27+BG27+BF27+BE27+BD27+BB27+BA27+AZ27+AY27+AX27+AW27+AU27+AT27+AS27+AR27+AQ27+AP27+AN27+AM27+AL27+AK27+AJ27+AI27+AG27+AF27+AE27+AD27+AC27+AB27+Z27+Y27+X27+W27+V27+U27+S27+R27+Q27+P27+O27+N27+L27+K27+J27+I27+H27+G27)</f>
        <v>0</v>
      </c>
    </row>
    <row r="28" spans="2:76" x14ac:dyDescent="0.2">
      <c r="B28" s="112">
        <v>24</v>
      </c>
      <c r="C28" s="117">
        <f>VLOOKUP(B28,'Employee Information'!$B$6:$Z$54,2,FALSE)</f>
        <v>0</v>
      </c>
      <c r="D28" s="89">
        <f>VLOOKUP(B28,'Employee Information'!$B$6:$Z$54,3,FALSE)</f>
        <v>0</v>
      </c>
      <c r="E28" s="90">
        <f t="shared" si="0"/>
        <v>0</v>
      </c>
      <c r="F28" s="84"/>
      <c r="G28" s="84"/>
      <c r="H28" s="84"/>
      <c r="I28" s="84"/>
      <c r="J28" s="84"/>
      <c r="K28" s="84"/>
      <c r="L28" s="85"/>
      <c r="M28" s="84"/>
      <c r="N28" s="84"/>
      <c r="O28" s="84"/>
      <c r="P28" s="84"/>
      <c r="Q28" s="84"/>
      <c r="R28" s="84"/>
      <c r="S28" s="85"/>
      <c r="T28" s="84"/>
      <c r="U28" s="84"/>
      <c r="V28" s="84"/>
      <c r="W28" s="84"/>
      <c r="X28" s="84"/>
      <c r="Y28" s="84"/>
      <c r="Z28" s="85"/>
      <c r="AA28" s="84"/>
      <c r="AB28" s="84"/>
      <c r="AC28" s="84"/>
      <c r="AD28" s="84"/>
      <c r="AE28" s="84"/>
      <c r="AF28" s="84"/>
      <c r="AG28" s="85"/>
      <c r="AH28" s="84"/>
      <c r="AI28" s="84"/>
      <c r="AJ28" s="84"/>
      <c r="AK28" s="84"/>
      <c r="AL28" s="84"/>
      <c r="AM28" s="84"/>
      <c r="AN28" s="87"/>
      <c r="AO28" s="86"/>
      <c r="AP28" s="84"/>
      <c r="AQ28" s="84"/>
      <c r="AR28" s="84"/>
      <c r="AS28" s="84"/>
      <c r="AT28" s="84"/>
      <c r="AU28" s="85"/>
      <c r="AV28" s="84"/>
      <c r="AW28" s="84"/>
      <c r="AX28" s="84"/>
      <c r="AY28" s="84"/>
      <c r="AZ28" s="84"/>
      <c r="BA28" s="84"/>
      <c r="BB28" s="85"/>
      <c r="BC28" s="84"/>
      <c r="BD28" s="84"/>
      <c r="BE28" s="84"/>
      <c r="BF28" s="84"/>
      <c r="BG28" s="84"/>
      <c r="BH28" s="84"/>
      <c r="BI28" s="85"/>
      <c r="BJ28" s="84"/>
      <c r="BK28" s="84"/>
      <c r="BL28" s="84"/>
      <c r="BM28" s="84"/>
      <c r="BN28" s="84"/>
      <c r="BO28" s="84"/>
      <c r="BP28" s="85"/>
      <c r="BQ28" s="84"/>
      <c r="BR28" s="84"/>
      <c r="BS28" s="84"/>
      <c r="BT28" s="84"/>
      <c r="BU28" s="84"/>
      <c r="BV28" s="84"/>
      <c r="BW28" s="85"/>
      <c r="BX28" s="12">
        <f>VLOOKUP(B28,'Employee Information'!$B$4:$Z$54,6,FALSE)*(BV28+BU28+BT28+BS28+BR28+BW28+BP28+BO28+BN28+BM28+BL28+BK28+BI28+BH28+BG28+BF28+BE28+BD28+BB28+BA28+AZ28+AY28+AX28+AW28+AU28+AT28+AS28+AR28+AQ28+AP28+AN28+AM28+AL28+AK28+AJ28+AI28+AG28+AF28+AE28+AD28+AC28+AB28+Z28+Y28+X28+W28+V28+U28+S28+R28+Q28+P28+O28+N28+L28+K28+J28+I28+H28+G28)</f>
        <v>0</v>
      </c>
    </row>
    <row r="29" spans="2:76" x14ac:dyDescent="0.2">
      <c r="B29" s="113">
        <v>25</v>
      </c>
      <c r="C29" s="118">
        <f>VLOOKUP(B29,'Employee Information'!$B$6:$Z$54,2,FALSE)</f>
        <v>0</v>
      </c>
      <c r="D29" s="103">
        <f>VLOOKUP(B29,'Employee Information'!$B$6:$Z$54,3,FALSE)</f>
        <v>0</v>
      </c>
      <c r="E29" s="104">
        <f t="shared" si="0"/>
        <v>0</v>
      </c>
      <c r="F29" s="108"/>
      <c r="G29" s="108"/>
      <c r="H29" s="108"/>
      <c r="I29" s="108"/>
      <c r="J29" s="108"/>
      <c r="K29" s="108"/>
      <c r="L29" s="109"/>
      <c r="M29" s="108"/>
      <c r="N29" s="108"/>
      <c r="O29" s="108"/>
      <c r="P29" s="108"/>
      <c r="Q29" s="108"/>
      <c r="R29" s="108"/>
      <c r="S29" s="109"/>
      <c r="T29" s="108"/>
      <c r="U29" s="108"/>
      <c r="V29" s="108"/>
      <c r="W29" s="108"/>
      <c r="X29" s="108"/>
      <c r="Y29" s="108"/>
      <c r="Z29" s="109"/>
      <c r="AA29" s="108"/>
      <c r="AB29" s="108"/>
      <c r="AC29" s="108"/>
      <c r="AD29" s="108"/>
      <c r="AE29" s="108"/>
      <c r="AF29" s="108"/>
      <c r="AG29" s="109"/>
      <c r="AH29" s="108"/>
      <c r="AI29" s="108"/>
      <c r="AJ29" s="108"/>
      <c r="AK29" s="108"/>
      <c r="AL29" s="108"/>
      <c r="AM29" s="108"/>
      <c r="AN29" s="110"/>
      <c r="AO29" s="111"/>
      <c r="AP29" s="108"/>
      <c r="AQ29" s="108"/>
      <c r="AR29" s="108"/>
      <c r="AS29" s="108"/>
      <c r="AT29" s="108"/>
      <c r="AU29" s="109"/>
      <c r="AV29" s="108"/>
      <c r="AW29" s="108"/>
      <c r="AX29" s="108"/>
      <c r="AY29" s="108"/>
      <c r="AZ29" s="108"/>
      <c r="BA29" s="108"/>
      <c r="BB29" s="109"/>
      <c r="BC29" s="108"/>
      <c r="BD29" s="108"/>
      <c r="BE29" s="108"/>
      <c r="BF29" s="108"/>
      <c r="BG29" s="108"/>
      <c r="BH29" s="108"/>
      <c r="BI29" s="109"/>
      <c r="BJ29" s="108"/>
      <c r="BK29" s="108"/>
      <c r="BL29" s="108"/>
      <c r="BM29" s="108"/>
      <c r="BN29" s="108"/>
      <c r="BO29" s="108"/>
      <c r="BP29" s="109"/>
      <c r="BQ29" s="108"/>
      <c r="BR29" s="108"/>
      <c r="BS29" s="108"/>
      <c r="BT29" s="108"/>
      <c r="BU29" s="108"/>
      <c r="BV29" s="108"/>
      <c r="BW29" s="109"/>
      <c r="BX29" s="12">
        <f>VLOOKUP(B29,'Employee Information'!$B$4:$Z$54,6,FALSE)*(BV29+BU29+BT29+BS29+BR29+BW29+BP29+BO29+BN29+BM29+BL29+BK29+BI29+BH29+BG29+BF29+BE29+BD29+BB29+BA29+AZ29+AY29+AX29+AW29+AU29+AT29+AS29+AR29+AQ29+AP29+AN29+AM29+AL29+AK29+AJ29+AI29+AG29+AF29+AE29+AD29+AC29+AB29+Z29+Y29+X29+W29+V29+U29+S29+R29+Q29+P29+O29+N29+L29+K29+J29+I29+H29+G29)</f>
        <v>0</v>
      </c>
    </row>
    <row r="30" spans="2:76" x14ac:dyDescent="0.2">
      <c r="B30" s="112">
        <v>26</v>
      </c>
      <c r="C30" s="117">
        <f>VLOOKUP(B30,'Employee Information'!$B$6:$Z$54,2,FALSE)</f>
        <v>0</v>
      </c>
      <c r="D30" s="89">
        <f>VLOOKUP(B30,'Employee Information'!$B$6:$Z$54,3,FALSE)</f>
        <v>0</v>
      </c>
      <c r="E30" s="90">
        <f t="shared" si="0"/>
        <v>0</v>
      </c>
      <c r="F30" s="84"/>
      <c r="G30" s="84"/>
      <c r="H30" s="84"/>
      <c r="I30" s="84"/>
      <c r="J30" s="84"/>
      <c r="K30" s="84"/>
      <c r="L30" s="85"/>
      <c r="M30" s="84"/>
      <c r="N30" s="84"/>
      <c r="O30" s="84"/>
      <c r="P30" s="84"/>
      <c r="Q30" s="84"/>
      <c r="R30" s="84"/>
      <c r="S30" s="85"/>
      <c r="T30" s="84"/>
      <c r="U30" s="84"/>
      <c r="V30" s="84"/>
      <c r="W30" s="84"/>
      <c r="X30" s="84"/>
      <c r="Y30" s="84"/>
      <c r="Z30" s="85"/>
      <c r="AA30" s="84"/>
      <c r="AB30" s="84"/>
      <c r="AC30" s="84"/>
      <c r="AD30" s="84"/>
      <c r="AE30" s="84"/>
      <c r="AF30" s="84"/>
      <c r="AG30" s="85"/>
      <c r="AH30" s="84"/>
      <c r="AI30" s="84"/>
      <c r="AJ30" s="84"/>
      <c r="AK30" s="84"/>
      <c r="AL30" s="84"/>
      <c r="AM30" s="84"/>
      <c r="AN30" s="87"/>
      <c r="AO30" s="86"/>
      <c r="AP30" s="84"/>
      <c r="AQ30" s="84"/>
      <c r="AR30" s="84"/>
      <c r="AS30" s="84"/>
      <c r="AT30" s="84"/>
      <c r="AU30" s="85"/>
      <c r="AV30" s="84"/>
      <c r="AW30" s="84"/>
      <c r="AX30" s="84"/>
      <c r="AY30" s="84"/>
      <c r="AZ30" s="84"/>
      <c r="BA30" s="84"/>
      <c r="BB30" s="85"/>
      <c r="BC30" s="84"/>
      <c r="BD30" s="84"/>
      <c r="BE30" s="84"/>
      <c r="BF30" s="84"/>
      <c r="BG30" s="84"/>
      <c r="BH30" s="84"/>
      <c r="BI30" s="85"/>
      <c r="BJ30" s="84"/>
      <c r="BK30" s="84"/>
      <c r="BL30" s="84"/>
      <c r="BM30" s="84"/>
      <c r="BN30" s="84"/>
      <c r="BO30" s="84"/>
      <c r="BP30" s="85"/>
      <c r="BQ30" s="84"/>
      <c r="BR30" s="84"/>
      <c r="BS30" s="84"/>
      <c r="BT30" s="84"/>
      <c r="BU30" s="84"/>
      <c r="BV30" s="84"/>
      <c r="BW30" s="85"/>
      <c r="BX30" s="12">
        <f>VLOOKUP(B30,'Employee Information'!$B$4:$Z$54,6,FALSE)*(BV30+BU30+BT30+BS30+BR30+BW30+BP30+BO30+BN30+BM30+BL30+BK30+BI30+BH30+BG30+BF30+BE30+BD30+BB30+BA30+AZ30+AY30+AX30+AW30+AU30+AT30+AS30+AR30+AQ30+AP30+AN30+AM30+AL30+AK30+AJ30+AI30+AG30+AF30+AE30+AD30+AC30+AB30+Z30+Y30+X30+W30+V30+U30+S30+R30+Q30+P30+O30+N30+L30+K30+J30+I30+H30+G30)</f>
        <v>0</v>
      </c>
    </row>
    <row r="31" spans="2:76" x14ac:dyDescent="0.2">
      <c r="B31" s="113">
        <v>27</v>
      </c>
      <c r="C31" s="118">
        <f>VLOOKUP(B31,'Employee Information'!$B$6:$Z$54,2,FALSE)</f>
        <v>0</v>
      </c>
      <c r="D31" s="103">
        <f>VLOOKUP(B31,'Employee Information'!$B$6:$Z$54,3,FALSE)</f>
        <v>0</v>
      </c>
      <c r="E31" s="104">
        <f t="shared" si="0"/>
        <v>0</v>
      </c>
      <c r="F31" s="108"/>
      <c r="G31" s="108"/>
      <c r="H31" s="108"/>
      <c r="I31" s="108"/>
      <c r="J31" s="108"/>
      <c r="K31" s="108"/>
      <c r="L31" s="109"/>
      <c r="M31" s="108"/>
      <c r="N31" s="108"/>
      <c r="O31" s="108"/>
      <c r="P31" s="108"/>
      <c r="Q31" s="108"/>
      <c r="R31" s="108"/>
      <c r="S31" s="109"/>
      <c r="T31" s="108"/>
      <c r="U31" s="108"/>
      <c r="V31" s="108"/>
      <c r="W31" s="108"/>
      <c r="X31" s="108"/>
      <c r="Y31" s="108"/>
      <c r="Z31" s="109"/>
      <c r="AA31" s="108"/>
      <c r="AB31" s="108"/>
      <c r="AC31" s="108"/>
      <c r="AD31" s="108"/>
      <c r="AE31" s="108"/>
      <c r="AF31" s="108"/>
      <c r="AG31" s="109"/>
      <c r="AH31" s="108"/>
      <c r="AI31" s="108"/>
      <c r="AJ31" s="108"/>
      <c r="AK31" s="108"/>
      <c r="AL31" s="108"/>
      <c r="AM31" s="108"/>
      <c r="AN31" s="110"/>
      <c r="AO31" s="111"/>
      <c r="AP31" s="108"/>
      <c r="AQ31" s="108"/>
      <c r="AR31" s="108"/>
      <c r="AS31" s="108"/>
      <c r="AT31" s="108"/>
      <c r="AU31" s="109"/>
      <c r="AV31" s="108"/>
      <c r="AW31" s="108"/>
      <c r="AX31" s="108"/>
      <c r="AY31" s="108"/>
      <c r="AZ31" s="108"/>
      <c r="BA31" s="108"/>
      <c r="BB31" s="109"/>
      <c r="BC31" s="108"/>
      <c r="BD31" s="108"/>
      <c r="BE31" s="108"/>
      <c r="BF31" s="108"/>
      <c r="BG31" s="108"/>
      <c r="BH31" s="108"/>
      <c r="BI31" s="109"/>
      <c r="BJ31" s="108"/>
      <c r="BK31" s="108"/>
      <c r="BL31" s="108"/>
      <c r="BM31" s="108"/>
      <c r="BN31" s="108"/>
      <c r="BO31" s="108"/>
      <c r="BP31" s="109"/>
      <c r="BQ31" s="108"/>
      <c r="BR31" s="108"/>
      <c r="BS31" s="108"/>
      <c r="BT31" s="108"/>
      <c r="BU31" s="108"/>
      <c r="BV31" s="108"/>
      <c r="BW31" s="109"/>
      <c r="BX31" s="12">
        <f>VLOOKUP(B31,'Employee Information'!$B$4:$Z$54,6,FALSE)*(BV31+BU31+BT31+BS31+BR31+BW31+BP31+BO31+BN31+BM31+BL31+BK31+BI31+BH31+BG31+BF31+BE31+BD31+BB31+BA31+AZ31+AY31+AX31+AW31+AU31+AT31+AS31+AR31+AQ31+AP31+AN31+AM31+AL31+AK31+AJ31+AI31+AG31+AF31+AE31+AD31+AC31+AB31+Z31+Y31+X31+W31+V31+U31+S31+R31+Q31+P31+O31+N31+L31+K31+J31+I31+H31+G31)</f>
        <v>0</v>
      </c>
    </row>
    <row r="32" spans="2:76" x14ac:dyDescent="0.2">
      <c r="B32" s="112">
        <v>28</v>
      </c>
      <c r="C32" s="117">
        <f>VLOOKUP(B32,'Employee Information'!$B$6:$Z$54,2,FALSE)</f>
        <v>0</v>
      </c>
      <c r="D32" s="89">
        <f>VLOOKUP(B32,'Employee Information'!$B$6:$Z$54,3,FALSE)</f>
        <v>0</v>
      </c>
      <c r="E32" s="90">
        <f t="shared" si="0"/>
        <v>0</v>
      </c>
      <c r="F32" s="84"/>
      <c r="G32" s="84"/>
      <c r="H32" s="84"/>
      <c r="I32" s="84"/>
      <c r="J32" s="84"/>
      <c r="K32" s="84"/>
      <c r="L32" s="85"/>
      <c r="M32" s="84"/>
      <c r="N32" s="84"/>
      <c r="O32" s="84"/>
      <c r="P32" s="84"/>
      <c r="Q32" s="84"/>
      <c r="R32" s="84"/>
      <c r="S32" s="85"/>
      <c r="T32" s="84"/>
      <c r="U32" s="84"/>
      <c r="V32" s="84"/>
      <c r="W32" s="84"/>
      <c r="X32" s="84"/>
      <c r="Y32" s="84"/>
      <c r="Z32" s="85"/>
      <c r="AA32" s="84"/>
      <c r="AB32" s="84"/>
      <c r="AC32" s="84"/>
      <c r="AD32" s="84"/>
      <c r="AE32" s="84"/>
      <c r="AF32" s="84"/>
      <c r="AG32" s="85"/>
      <c r="AH32" s="84"/>
      <c r="AI32" s="84"/>
      <c r="AJ32" s="84"/>
      <c r="AK32" s="84"/>
      <c r="AL32" s="84"/>
      <c r="AM32" s="84"/>
      <c r="AN32" s="87"/>
      <c r="AO32" s="86"/>
      <c r="AP32" s="84"/>
      <c r="AQ32" s="84"/>
      <c r="AR32" s="84"/>
      <c r="AS32" s="84"/>
      <c r="AT32" s="84"/>
      <c r="AU32" s="85"/>
      <c r="AV32" s="84"/>
      <c r="AW32" s="84"/>
      <c r="AX32" s="84"/>
      <c r="AY32" s="84"/>
      <c r="AZ32" s="84"/>
      <c r="BA32" s="84"/>
      <c r="BB32" s="85"/>
      <c r="BC32" s="84"/>
      <c r="BD32" s="84"/>
      <c r="BE32" s="84"/>
      <c r="BF32" s="84"/>
      <c r="BG32" s="84"/>
      <c r="BH32" s="84"/>
      <c r="BI32" s="85"/>
      <c r="BJ32" s="84"/>
      <c r="BK32" s="84"/>
      <c r="BL32" s="84"/>
      <c r="BM32" s="84"/>
      <c r="BN32" s="84"/>
      <c r="BO32" s="84"/>
      <c r="BP32" s="85"/>
      <c r="BQ32" s="84"/>
      <c r="BR32" s="84"/>
      <c r="BS32" s="84"/>
      <c r="BT32" s="84"/>
      <c r="BU32" s="84"/>
      <c r="BV32" s="84"/>
      <c r="BW32" s="85"/>
      <c r="BX32" s="12">
        <f>VLOOKUP(B32,'Employee Information'!$B$4:$Z$54,6,FALSE)*(BV32+BU32+BT32+BS32+BR32+BW32+BP32+BO32+BN32+BM32+BL32+BK32+BI32+BH32+BG32+BF32+BE32+BD32+BB32+BA32+AZ32+AY32+AX32+AW32+AU32+AT32+AS32+AR32+AQ32+AP32+AN32+AM32+AL32+AK32+AJ32+AI32+AG32+AF32+AE32+AD32+AC32+AB32+Z32+Y32+X32+W32+V32+U32+S32+R32+Q32+P32+O32+N32+L32+K32+J32+I32+H32+G32)</f>
        <v>0</v>
      </c>
    </row>
    <row r="33" spans="2:76" x14ac:dyDescent="0.2">
      <c r="B33" s="113">
        <v>29</v>
      </c>
      <c r="C33" s="118">
        <f>VLOOKUP(B33,'Employee Information'!$B$6:$Z$54,2,FALSE)</f>
        <v>0</v>
      </c>
      <c r="D33" s="103">
        <f>VLOOKUP(B33,'Employee Information'!$B$6:$Z$54,3,FALSE)</f>
        <v>0</v>
      </c>
      <c r="E33" s="104">
        <f t="shared" si="0"/>
        <v>0</v>
      </c>
      <c r="F33" s="108"/>
      <c r="G33" s="108"/>
      <c r="H33" s="108"/>
      <c r="I33" s="108"/>
      <c r="J33" s="108"/>
      <c r="K33" s="108"/>
      <c r="L33" s="109"/>
      <c r="M33" s="108"/>
      <c r="N33" s="108"/>
      <c r="O33" s="108"/>
      <c r="P33" s="108"/>
      <c r="Q33" s="108"/>
      <c r="R33" s="108"/>
      <c r="S33" s="109"/>
      <c r="T33" s="108"/>
      <c r="U33" s="108"/>
      <c r="V33" s="108"/>
      <c r="W33" s="108"/>
      <c r="X33" s="108"/>
      <c r="Y33" s="108"/>
      <c r="Z33" s="109"/>
      <c r="AA33" s="108"/>
      <c r="AB33" s="108"/>
      <c r="AC33" s="108"/>
      <c r="AD33" s="108"/>
      <c r="AE33" s="108"/>
      <c r="AF33" s="108"/>
      <c r="AG33" s="109"/>
      <c r="AH33" s="108"/>
      <c r="AI33" s="108"/>
      <c r="AJ33" s="108"/>
      <c r="AK33" s="108"/>
      <c r="AL33" s="108"/>
      <c r="AM33" s="108"/>
      <c r="AN33" s="110"/>
      <c r="AO33" s="111"/>
      <c r="AP33" s="108"/>
      <c r="AQ33" s="108"/>
      <c r="AR33" s="108"/>
      <c r="AS33" s="108"/>
      <c r="AT33" s="108"/>
      <c r="AU33" s="109"/>
      <c r="AV33" s="108"/>
      <c r="AW33" s="108"/>
      <c r="AX33" s="108"/>
      <c r="AY33" s="108"/>
      <c r="AZ33" s="108"/>
      <c r="BA33" s="108"/>
      <c r="BB33" s="109"/>
      <c r="BC33" s="108"/>
      <c r="BD33" s="108"/>
      <c r="BE33" s="108"/>
      <c r="BF33" s="108"/>
      <c r="BG33" s="108"/>
      <c r="BH33" s="108"/>
      <c r="BI33" s="109"/>
      <c r="BJ33" s="108"/>
      <c r="BK33" s="108"/>
      <c r="BL33" s="108"/>
      <c r="BM33" s="108"/>
      <c r="BN33" s="108"/>
      <c r="BO33" s="108"/>
      <c r="BP33" s="109"/>
      <c r="BQ33" s="108"/>
      <c r="BR33" s="108"/>
      <c r="BS33" s="108"/>
      <c r="BT33" s="108"/>
      <c r="BU33" s="108"/>
      <c r="BV33" s="108"/>
      <c r="BW33" s="109"/>
      <c r="BX33" s="12">
        <f>VLOOKUP(B33,'Employee Information'!$B$4:$Z$54,6,FALSE)*(BV33+BU33+BT33+BS33+BR33+BW33+BP33+BO33+BN33+BM33+BL33+BK33+BI33+BH33+BG33+BF33+BE33+BD33+BB33+BA33+AZ33+AY33+AX33+AW33+AU33+AT33+AS33+AR33+AQ33+AP33+AN33+AM33+AL33+AK33+AJ33+AI33+AG33+AF33+AE33+AD33+AC33+AB33+Z33+Y33+X33+W33+V33+U33+S33+R33+Q33+P33+O33+N33+L33+K33+J33+I33+H33+G33)</f>
        <v>0</v>
      </c>
    </row>
    <row r="34" spans="2:76" x14ac:dyDescent="0.2">
      <c r="B34" s="112">
        <v>30</v>
      </c>
      <c r="C34" s="117">
        <f>VLOOKUP(B34,'Employee Information'!$B$6:$Z$54,2,FALSE)</f>
        <v>0</v>
      </c>
      <c r="D34" s="89">
        <f>VLOOKUP(B34,'Employee Information'!$B$6:$Z$54,3,FALSE)</f>
        <v>0</v>
      </c>
      <c r="E34" s="90">
        <f t="shared" si="0"/>
        <v>0</v>
      </c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5"/>
      <c r="T34" s="84"/>
      <c r="U34" s="84"/>
      <c r="V34" s="84"/>
      <c r="W34" s="84"/>
      <c r="X34" s="84"/>
      <c r="Y34" s="84"/>
      <c r="Z34" s="85"/>
      <c r="AA34" s="84"/>
      <c r="AB34" s="84"/>
      <c r="AC34" s="84"/>
      <c r="AD34" s="84"/>
      <c r="AE34" s="84"/>
      <c r="AF34" s="84"/>
      <c r="AG34" s="85"/>
      <c r="AH34" s="84"/>
      <c r="AI34" s="84"/>
      <c r="AJ34" s="84"/>
      <c r="AK34" s="84"/>
      <c r="AL34" s="84"/>
      <c r="AM34" s="84"/>
      <c r="AN34" s="87"/>
      <c r="AO34" s="86"/>
      <c r="AP34" s="84"/>
      <c r="AQ34" s="84"/>
      <c r="AR34" s="84"/>
      <c r="AS34" s="84"/>
      <c r="AT34" s="84"/>
      <c r="AU34" s="85"/>
      <c r="AV34" s="84"/>
      <c r="AW34" s="84"/>
      <c r="AX34" s="84"/>
      <c r="AY34" s="84"/>
      <c r="AZ34" s="84"/>
      <c r="BA34" s="84"/>
      <c r="BB34" s="85"/>
      <c r="BC34" s="84"/>
      <c r="BD34" s="84"/>
      <c r="BE34" s="84"/>
      <c r="BF34" s="84"/>
      <c r="BG34" s="84"/>
      <c r="BH34" s="84"/>
      <c r="BI34" s="85"/>
      <c r="BJ34" s="84"/>
      <c r="BK34" s="84"/>
      <c r="BL34" s="84"/>
      <c r="BM34" s="84"/>
      <c r="BN34" s="84"/>
      <c r="BO34" s="84"/>
      <c r="BP34" s="85"/>
      <c r="BQ34" s="84"/>
      <c r="BR34" s="84"/>
      <c r="BS34" s="84"/>
      <c r="BT34" s="84"/>
      <c r="BU34" s="84"/>
      <c r="BV34" s="84"/>
      <c r="BW34" s="85"/>
      <c r="BX34" s="12">
        <f>VLOOKUP(B34,'Employee Information'!$B$4:$Z$54,6,FALSE)*(BV34+BU34+BT34+BS34+BR34+BW34+BP34+BO34+BN34+BM34+BL34+BK34+BI34+BH34+BG34+BF34+BE34+BD34+BB34+BA34+AZ34+AY34+AX34+AW34+AU34+AT34+AS34+AR34+AQ34+AP34+AN34+AM34+AL34+AK34+AJ34+AI34+AG34+AF34+AE34+AD34+AC34+AB34+Z34+Y34+X34+W34+V34+U34+S34+R34+Q34+P34+O34+N34+L34+K34+J34+I34+H34+G34)</f>
        <v>0</v>
      </c>
    </row>
    <row r="35" spans="2:76" x14ac:dyDescent="0.2">
      <c r="B35" s="113">
        <v>31</v>
      </c>
      <c r="C35" s="118">
        <f>VLOOKUP(B35,'Employee Information'!$B$6:$Z$54,2,FALSE)</f>
        <v>0</v>
      </c>
      <c r="D35" s="103">
        <f>VLOOKUP(B35,'Employee Information'!$B$6:$Z$54,3,FALSE)</f>
        <v>0</v>
      </c>
      <c r="E35" s="104">
        <f t="shared" si="0"/>
        <v>0</v>
      </c>
      <c r="F35" s="108"/>
      <c r="G35" s="108"/>
      <c r="H35" s="108"/>
      <c r="I35" s="108"/>
      <c r="J35" s="108"/>
      <c r="K35" s="108"/>
      <c r="L35" s="109"/>
      <c r="M35" s="108"/>
      <c r="N35" s="108"/>
      <c r="O35" s="108"/>
      <c r="P35" s="108"/>
      <c r="Q35" s="108"/>
      <c r="R35" s="108"/>
      <c r="S35" s="109"/>
      <c r="T35" s="108"/>
      <c r="U35" s="108"/>
      <c r="V35" s="108"/>
      <c r="W35" s="108"/>
      <c r="X35" s="108"/>
      <c r="Y35" s="108"/>
      <c r="Z35" s="109"/>
      <c r="AA35" s="108"/>
      <c r="AB35" s="108"/>
      <c r="AC35" s="108"/>
      <c r="AD35" s="108"/>
      <c r="AE35" s="108"/>
      <c r="AF35" s="108"/>
      <c r="AG35" s="109"/>
      <c r="AH35" s="108"/>
      <c r="AI35" s="108"/>
      <c r="AJ35" s="108"/>
      <c r="AK35" s="108"/>
      <c r="AL35" s="108"/>
      <c r="AM35" s="108"/>
      <c r="AN35" s="110"/>
      <c r="AO35" s="111"/>
      <c r="AP35" s="108"/>
      <c r="AQ35" s="108"/>
      <c r="AR35" s="108"/>
      <c r="AS35" s="108"/>
      <c r="AT35" s="108"/>
      <c r="AU35" s="109"/>
      <c r="AV35" s="108"/>
      <c r="AW35" s="108"/>
      <c r="AX35" s="108"/>
      <c r="AY35" s="108"/>
      <c r="AZ35" s="108"/>
      <c r="BA35" s="108"/>
      <c r="BB35" s="109"/>
      <c r="BC35" s="108"/>
      <c r="BD35" s="108"/>
      <c r="BE35" s="108"/>
      <c r="BF35" s="108"/>
      <c r="BG35" s="108"/>
      <c r="BH35" s="108"/>
      <c r="BI35" s="109"/>
      <c r="BJ35" s="108"/>
      <c r="BK35" s="108"/>
      <c r="BL35" s="108"/>
      <c r="BM35" s="108"/>
      <c r="BN35" s="108"/>
      <c r="BO35" s="108"/>
      <c r="BP35" s="109"/>
      <c r="BQ35" s="108"/>
      <c r="BR35" s="108"/>
      <c r="BS35" s="108"/>
      <c r="BT35" s="108"/>
      <c r="BU35" s="108"/>
      <c r="BV35" s="108"/>
      <c r="BW35" s="109"/>
      <c r="BX35" s="12">
        <f>VLOOKUP(B35,'Employee Information'!$B$4:$Z$54,6,FALSE)*(BV35+BU35+BT35+BS35+BR35+BW35+BP35+BO35+BN35+BM35+BL35+BK35+BI35+BH35+BG35+BF35+BE35+BD35+BB35+BA35+AZ35+AY35+AX35+AW35+AU35+AT35+AS35+AR35+AQ35+AP35+AN35+AM35+AL35+AK35+AJ35+AI35+AG35+AF35+AE35+AD35+AC35+AB35+Z35+Y35+X35+W35+V35+U35+S35+R35+Q35+P35+O35+N35+L35+K35+J35+I35+H35+G35)</f>
        <v>0</v>
      </c>
    </row>
    <row r="36" spans="2:76" x14ac:dyDescent="0.2">
      <c r="B36" s="112">
        <v>32</v>
      </c>
      <c r="C36" s="117">
        <f>VLOOKUP(B36,'Employee Information'!$B$6:$Z$54,2,FALSE)</f>
        <v>0</v>
      </c>
      <c r="D36" s="89">
        <f>VLOOKUP(B36,'Employee Information'!$B$6:$Z$54,3,FALSE)</f>
        <v>0</v>
      </c>
      <c r="E36" s="90">
        <f t="shared" si="0"/>
        <v>0</v>
      </c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5"/>
      <c r="T36" s="84"/>
      <c r="U36" s="84"/>
      <c r="V36" s="84"/>
      <c r="W36" s="84"/>
      <c r="X36" s="84"/>
      <c r="Y36" s="84"/>
      <c r="Z36" s="85"/>
      <c r="AA36" s="84"/>
      <c r="AB36" s="84"/>
      <c r="AC36" s="84"/>
      <c r="AD36" s="84"/>
      <c r="AE36" s="84"/>
      <c r="AF36" s="84"/>
      <c r="AG36" s="85"/>
      <c r="AH36" s="84"/>
      <c r="AI36" s="84"/>
      <c r="AJ36" s="84"/>
      <c r="AK36" s="84"/>
      <c r="AL36" s="84"/>
      <c r="AM36" s="84"/>
      <c r="AN36" s="87"/>
      <c r="AO36" s="86"/>
      <c r="AP36" s="84"/>
      <c r="AQ36" s="84"/>
      <c r="AR36" s="84"/>
      <c r="AS36" s="84"/>
      <c r="AT36" s="84"/>
      <c r="AU36" s="85"/>
      <c r="AV36" s="84"/>
      <c r="AW36" s="84"/>
      <c r="AX36" s="84"/>
      <c r="AY36" s="84"/>
      <c r="AZ36" s="84"/>
      <c r="BA36" s="84"/>
      <c r="BB36" s="85"/>
      <c r="BC36" s="84"/>
      <c r="BD36" s="84"/>
      <c r="BE36" s="84"/>
      <c r="BF36" s="84"/>
      <c r="BG36" s="84"/>
      <c r="BH36" s="84"/>
      <c r="BI36" s="85"/>
      <c r="BJ36" s="84"/>
      <c r="BK36" s="84"/>
      <c r="BL36" s="84"/>
      <c r="BM36" s="84"/>
      <c r="BN36" s="84"/>
      <c r="BO36" s="84"/>
      <c r="BP36" s="85"/>
      <c r="BQ36" s="84"/>
      <c r="BR36" s="84"/>
      <c r="BS36" s="84"/>
      <c r="BT36" s="84"/>
      <c r="BU36" s="84"/>
      <c r="BV36" s="84"/>
      <c r="BW36" s="85"/>
      <c r="BX36" s="12">
        <f>VLOOKUP(B36,'Employee Information'!$B$4:$Z$54,6,FALSE)*(BV36+BU36+BT36+BS36+BR36+BW36+BP36+BO36+BN36+BM36+BL36+BK36+BI36+BH36+BG36+BF36+BE36+BD36+BB36+BA36+AZ36+AY36+AX36+AW36+AU36+AT36+AS36+AR36+AQ36+AP36+AN36+AM36+AL36+AK36+AJ36+AI36+AG36+AF36+AE36+AD36+AC36+AB36+Z36+Y36+X36+W36+V36+U36+S36+R36+Q36+P36+O36+N36+L36+K36+J36+I36+H36+G36)</f>
        <v>0</v>
      </c>
    </row>
    <row r="37" spans="2:76" x14ac:dyDescent="0.2">
      <c r="B37" s="113">
        <v>33</v>
      </c>
      <c r="C37" s="118">
        <f>VLOOKUP(B37,'Employee Information'!$B$6:$Z$54,2,FALSE)</f>
        <v>0</v>
      </c>
      <c r="D37" s="103">
        <f>VLOOKUP(B37,'Employee Information'!$B$6:$Z$54,3,FALSE)</f>
        <v>0</v>
      </c>
      <c r="E37" s="104">
        <f t="shared" si="0"/>
        <v>0</v>
      </c>
      <c r="F37" s="108"/>
      <c r="G37" s="108"/>
      <c r="H37" s="108"/>
      <c r="I37" s="108"/>
      <c r="J37" s="108"/>
      <c r="K37" s="108"/>
      <c r="L37" s="109"/>
      <c r="M37" s="108"/>
      <c r="N37" s="108"/>
      <c r="O37" s="108"/>
      <c r="P37" s="108"/>
      <c r="Q37" s="108"/>
      <c r="R37" s="108"/>
      <c r="S37" s="109"/>
      <c r="T37" s="108"/>
      <c r="U37" s="108"/>
      <c r="V37" s="108"/>
      <c r="W37" s="108"/>
      <c r="X37" s="108"/>
      <c r="Y37" s="108"/>
      <c r="Z37" s="109"/>
      <c r="AA37" s="108"/>
      <c r="AB37" s="108"/>
      <c r="AC37" s="108"/>
      <c r="AD37" s="108"/>
      <c r="AE37" s="108"/>
      <c r="AF37" s="108"/>
      <c r="AG37" s="109"/>
      <c r="AH37" s="108"/>
      <c r="AI37" s="108"/>
      <c r="AJ37" s="108"/>
      <c r="AK37" s="108"/>
      <c r="AL37" s="108"/>
      <c r="AM37" s="108"/>
      <c r="AN37" s="110"/>
      <c r="AO37" s="111"/>
      <c r="AP37" s="108"/>
      <c r="AQ37" s="108"/>
      <c r="AR37" s="108"/>
      <c r="AS37" s="108"/>
      <c r="AT37" s="108"/>
      <c r="AU37" s="109"/>
      <c r="AV37" s="108"/>
      <c r="AW37" s="108"/>
      <c r="AX37" s="108"/>
      <c r="AY37" s="108"/>
      <c r="AZ37" s="108"/>
      <c r="BA37" s="108"/>
      <c r="BB37" s="109"/>
      <c r="BC37" s="108"/>
      <c r="BD37" s="108"/>
      <c r="BE37" s="108"/>
      <c r="BF37" s="108"/>
      <c r="BG37" s="108"/>
      <c r="BH37" s="108"/>
      <c r="BI37" s="109"/>
      <c r="BJ37" s="108"/>
      <c r="BK37" s="108"/>
      <c r="BL37" s="108"/>
      <c r="BM37" s="108"/>
      <c r="BN37" s="108"/>
      <c r="BO37" s="108"/>
      <c r="BP37" s="109"/>
      <c r="BQ37" s="108"/>
      <c r="BR37" s="108"/>
      <c r="BS37" s="108"/>
      <c r="BT37" s="108"/>
      <c r="BU37" s="108"/>
      <c r="BV37" s="108"/>
      <c r="BW37" s="109"/>
      <c r="BX37" s="12">
        <f>VLOOKUP(B37,'Employee Information'!$B$4:$Z$54,6,FALSE)*(BV37+BU37+BT37+BS37+BR37+BW37+BP37+BO37+BN37+BM37+BL37+BK37+BI37+BH37+BG37+BF37+BE37+BD37+BB37+BA37+AZ37+AY37+AX37+AW37+AU37+AT37+AS37+AR37+AQ37+AP37+AN37+AM37+AL37+AK37+AJ37+AI37+AG37+AF37+AE37+AD37+AC37+AB37+Z37+Y37+X37+W37+V37+U37+S37+R37+Q37+P37+O37+N37+L37+K37+J37+I37+H37+G37)</f>
        <v>0</v>
      </c>
    </row>
    <row r="38" spans="2:76" x14ac:dyDescent="0.2">
      <c r="B38" s="114">
        <v>34</v>
      </c>
      <c r="C38" s="117">
        <f>VLOOKUP(B38,'Employee Information'!$B$6:$Z$54,2,FALSE)</f>
        <v>0</v>
      </c>
      <c r="D38" s="89">
        <f>VLOOKUP(B38,'Employee Information'!$B$6:$Z$54,3,FALSE)</f>
        <v>0</v>
      </c>
      <c r="E38" s="90">
        <f t="shared" si="0"/>
        <v>0</v>
      </c>
      <c r="F38" s="84"/>
      <c r="G38" s="84"/>
      <c r="H38" s="84"/>
      <c r="I38" s="84"/>
      <c r="J38" s="84"/>
      <c r="K38" s="84"/>
      <c r="L38" s="85"/>
      <c r="M38" s="84"/>
      <c r="N38" s="84"/>
      <c r="O38" s="84"/>
      <c r="P38" s="84"/>
      <c r="Q38" s="84"/>
      <c r="R38" s="84"/>
      <c r="S38" s="85"/>
      <c r="T38" s="84"/>
      <c r="U38" s="84"/>
      <c r="V38" s="84"/>
      <c r="W38" s="84"/>
      <c r="X38" s="84"/>
      <c r="Y38" s="84"/>
      <c r="Z38" s="85"/>
      <c r="AA38" s="84"/>
      <c r="AB38" s="84"/>
      <c r="AC38" s="84"/>
      <c r="AD38" s="84"/>
      <c r="AE38" s="84"/>
      <c r="AF38" s="84"/>
      <c r="AG38" s="85"/>
      <c r="AH38" s="84"/>
      <c r="AI38" s="84"/>
      <c r="AJ38" s="84"/>
      <c r="AK38" s="84"/>
      <c r="AL38" s="84"/>
      <c r="AM38" s="84"/>
      <c r="AN38" s="87"/>
      <c r="AO38" s="86"/>
      <c r="AP38" s="84"/>
      <c r="AQ38" s="84"/>
      <c r="AR38" s="84"/>
      <c r="AS38" s="84"/>
      <c r="AT38" s="84"/>
      <c r="AU38" s="85"/>
      <c r="AV38" s="84"/>
      <c r="AW38" s="84"/>
      <c r="AX38" s="84"/>
      <c r="AY38" s="84"/>
      <c r="AZ38" s="84"/>
      <c r="BA38" s="84"/>
      <c r="BB38" s="85"/>
      <c r="BC38" s="84"/>
      <c r="BD38" s="84"/>
      <c r="BE38" s="84"/>
      <c r="BF38" s="84"/>
      <c r="BG38" s="84"/>
      <c r="BH38" s="84"/>
      <c r="BI38" s="85"/>
      <c r="BJ38" s="84"/>
      <c r="BK38" s="84"/>
      <c r="BL38" s="84"/>
      <c r="BM38" s="84"/>
      <c r="BN38" s="84"/>
      <c r="BO38" s="84"/>
      <c r="BP38" s="85"/>
      <c r="BQ38" s="84"/>
      <c r="BR38" s="84"/>
      <c r="BS38" s="84"/>
      <c r="BT38" s="84"/>
      <c r="BU38" s="84"/>
      <c r="BV38" s="84"/>
      <c r="BW38" s="85"/>
      <c r="BX38" s="12">
        <f>VLOOKUP(B38,'Employee Information'!$B$4:$Z$54,6,FALSE)*(BV38+BU38+BT38+BS38+BR38+BW38+BP38+BO38+BN38+BM38+BL38+BK38+BI38+BH38+BG38+BF38+BE38+BD38+BB38+BA38+AZ38+AY38+AX38+AW38+AU38+AT38+AS38+AR38+AQ38+AP38+AN38+AM38+AL38+AK38+AJ38+AI38+AG38+AF38+AE38+AD38+AC38+AB38+Z38+Y38+X38+W38+V38+U38+S38+R38+Q38+P38+O38+N38+L38+K38+J38+I38+H38+G38)</f>
        <v>0</v>
      </c>
    </row>
    <row r="39" spans="2:76" x14ac:dyDescent="0.2">
      <c r="B39" s="115">
        <v>35</v>
      </c>
      <c r="C39" s="118">
        <f>VLOOKUP(B39,'Employee Information'!$B$6:$Z$54,2,FALSE)</f>
        <v>0</v>
      </c>
      <c r="D39" s="103">
        <f>VLOOKUP(B39,'Employee Information'!$B$6:$Z$54,3,FALSE)</f>
        <v>0</v>
      </c>
      <c r="E39" s="104">
        <f t="shared" si="0"/>
        <v>0</v>
      </c>
      <c r="F39" s="108"/>
      <c r="G39" s="108"/>
      <c r="H39" s="108"/>
      <c r="I39" s="108"/>
      <c r="J39" s="108"/>
      <c r="K39" s="108"/>
      <c r="L39" s="109"/>
      <c r="M39" s="108"/>
      <c r="N39" s="108"/>
      <c r="O39" s="108"/>
      <c r="P39" s="108"/>
      <c r="Q39" s="108"/>
      <c r="R39" s="108"/>
      <c r="S39" s="109"/>
      <c r="T39" s="108"/>
      <c r="U39" s="108"/>
      <c r="V39" s="108"/>
      <c r="W39" s="108"/>
      <c r="X39" s="108"/>
      <c r="Y39" s="108"/>
      <c r="Z39" s="109"/>
      <c r="AA39" s="108"/>
      <c r="AB39" s="108"/>
      <c r="AC39" s="108"/>
      <c r="AD39" s="108"/>
      <c r="AE39" s="108"/>
      <c r="AF39" s="108"/>
      <c r="AG39" s="109"/>
      <c r="AH39" s="108"/>
      <c r="AI39" s="108"/>
      <c r="AJ39" s="108"/>
      <c r="AK39" s="108"/>
      <c r="AL39" s="108"/>
      <c r="AM39" s="108"/>
      <c r="AN39" s="110"/>
      <c r="AO39" s="111"/>
      <c r="AP39" s="108"/>
      <c r="AQ39" s="108"/>
      <c r="AR39" s="108"/>
      <c r="AS39" s="108"/>
      <c r="AT39" s="108"/>
      <c r="AU39" s="109"/>
      <c r="AV39" s="108"/>
      <c r="AW39" s="108"/>
      <c r="AX39" s="108"/>
      <c r="AY39" s="108"/>
      <c r="AZ39" s="108"/>
      <c r="BA39" s="108"/>
      <c r="BB39" s="109"/>
      <c r="BC39" s="108"/>
      <c r="BD39" s="108"/>
      <c r="BE39" s="108"/>
      <c r="BF39" s="108"/>
      <c r="BG39" s="108"/>
      <c r="BH39" s="108"/>
      <c r="BI39" s="109"/>
      <c r="BJ39" s="108"/>
      <c r="BK39" s="108"/>
      <c r="BL39" s="108"/>
      <c r="BM39" s="108"/>
      <c r="BN39" s="108"/>
      <c r="BO39" s="108"/>
      <c r="BP39" s="109"/>
      <c r="BQ39" s="108"/>
      <c r="BR39" s="108"/>
      <c r="BS39" s="108"/>
      <c r="BT39" s="108"/>
      <c r="BU39" s="108"/>
      <c r="BV39" s="108"/>
      <c r="BW39" s="109"/>
      <c r="BX39" s="12">
        <f>VLOOKUP(B39,'Employee Information'!$B$4:$Z$54,6,FALSE)*(BV39+BU39+BT39+BS39+BR39+BW39+BP39+BO39+BN39+BM39+BL39+BK39+BI39+BH39+BG39+BF39+BE39+BD39+BB39+BA39+AZ39+AY39+AX39+AW39+AU39+AT39+AS39+AR39+AQ39+AP39+AN39+AM39+AL39+AK39+AJ39+AI39+AG39+AF39+AE39+AD39+AC39+AB39+Z39+Y39+X39+W39+V39+U39+S39+R39+Q39+P39+O39+N39+L39+K39+J39+I39+H39+G39)</f>
        <v>0</v>
      </c>
    </row>
    <row r="40" spans="2:76" x14ac:dyDescent="0.2">
      <c r="B40" s="114">
        <v>36</v>
      </c>
      <c r="C40" s="117">
        <f>VLOOKUP(B40,'Employee Information'!$B$6:$Z$54,2,FALSE)</f>
        <v>0</v>
      </c>
      <c r="D40" s="89">
        <f>VLOOKUP(B40,'Employee Information'!$B$6:$Z$54,3,FALSE)</f>
        <v>0</v>
      </c>
      <c r="E40" s="90">
        <f t="shared" si="0"/>
        <v>0</v>
      </c>
      <c r="F40" s="84"/>
      <c r="G40" s="84"/>
      <c r="H40" s="84"/>
      <c r="I40" s="84"/>
      <c r="J40" s="84"/>
      <c r="K40" s="84"/>
      <c r="L40" s="85"/>
      <c r="M40" s="84"/>
      <c r="N40" s="84"/>
      <c r="O40" s="84"/>
      <c r="P40" s="84"/>
      <c r="Q40" s="84"/>
      <c r="R40" s="84"/>
      <c r="S40" s="85"/>
      <c r="T40" s="84"/>
      <c r="U40" s="84"/>
      <c r="V40" s="84"/>
      <c r="W40" s="84"/>
      <c r="X40" s="84"/>
      <c r="Y40" s="84"/>
      <c r="Z40" s="85"/>
      <c r="AA40" s="84"/>
      <c r="AB40" s="84"/>
      <c r="AC40" s="84"/>
      <c r="AD40" s="84"/>
      <c r="AE40" s="84"/>
      <c r="AF40" s="84"/>
      <c r="AG40" s="85"/>
      <c r="AH40" s="84"/>
      <c r="AI40" s="84"/>
      <c r="AJ40" s="84"/>
      <c r="AK40" s="84"/>
      <c r="AL40" s="84"/>
      <c r="AM40" s="84"/>
      <c r="AN40" s="87"/>
      <c r="AO40" s="86"/>
      <c r="AP40" s="84"/>
      <c r="AQ40" s="84"/>
      <c r="AR40" s="84"/>
      <c r="AS40" s="84"/>
      <c r="AT40" s="84"/>
      <c r="AU40" s="85"/>
      <c r="AV40" s="84"/>
      <c r="AW40" s="84"/>
      <c r="AX40" s="84"/>
      <c r="AY40" s="84"/>
      <c r="AZ40" s="84"/>
      <c r="BA40" s="84"/>
      <c r="BB40" s="85"/>
      <c r="BC40" s="84"/>
      <c r="BD40" s="84"/>
      <c r="BE40" s="84"/>
      <c r="BF40" s="84"/>
      <c r="BG40" s="84"/>
      <c r="BH40" s="84"/>
      <c r="BI40" s="85"/>
      <c r="BJ40" s="84"/>
      <c r="BK40" s="84"/>
      <c r="BL40" s="84"/>
      <c r="BM40" s="84"/>
      <c r="BN40" s="84"/>
      <c r="BO40" s="84"/>
      <c r="BP40" s="85"/>
      <c r="BQ40" s="84"/>
      <c r="BR40" s="84"/>
      <c r="BS40" s="84"/>
      <c r="BT40" s="84"/>
      <c r="BU40" s="84"/>
      <c r="BV40" s="84"/>
      <c r="BW40" s="85"/>
      <c r="BX40" s="12">
        <f>VLOOKUP(B40,'Employee Information'!$B$4:$Z$54,6,FALSE)*(BV40+BU40+BT40+BS40+BR40+BW40+BP40+BO40+BN40+BM40+BL40+BK40+BI40+BH40+BG40+BF40+BE40+BD40+BB40+BA40+AZ40+AY40+AX40+AW40+AU40+AT40+AS40+AR40+AQ40+AP40+AN40+AM40+AL40+AK40+AJ40+AI40+AG40+AF40+AE40+AD40+AC40+AB40+Z40+Y40+X40+W40+V40+U40+S40+R40+Q40+P40+O40+N40+L40+K40+J40+I40+H40+G40)</f>
        <v>0</v>
      </c>
    </row>
    <row r="41" spans="2:76" x14ac:dyDescent="0.2">
      <c r="B41" s="115">
        <v>37</v>
      </c>
      <c r="C41" s="118">
        <f>VLOOKUP(B41,'Employee Information'!$B$6:$Z$54,2,FALSE)</f>
        <v>0</v>
      </c>
      <c r="D41" s="103">
        <f>VLOOKUP(B41,'Employee Information'!$B$6:$Z$54,3,FALSE)</f>
        <v>0</v>
      </c>
      <c r="E41" s="104">
        <f t="shared" si="0"/>
        <v>0</v>
      </c>
      <c r="F41" s="108"/>
      <c r="G41" s="108"/>
      <c r="H41" s="108"/>
      <c r="I41" s="108"/>
      <c r="J41" s="108"/>
      <c r="K41" s="108"/>
      <c r="L41" s="109"/>
      <c r="M41" s="108"/>
      <c r="N41" s="108"/>
      <c r="O41" s="108"/>
      <c r="P41" s="108"/>
      <c r="Q41" s="108"/>
      <c r="R41" s="108"/>
      <c r="S41" s="109"/>
      <c r="T41" s="108"/>
      <c r="U41" s="108"/>
      <c r="V41" s="108"/>
      <c r="W41" s="108"/>
      <c r="X41" s="108"/>
      <c r="Y41" s="108"/>
      <c r="Z41" s="109"/>
      <c r="AA41" s="108"/>
      <c r="AB41" s="108"/>
      <c r="AC41" s="108"/>
      <c r="AD41" s="108"/>
      <c r="AE41" s="108"/>
      <c r="AF41" s="108"/>
      <c r="AG41" s="109"/>
      <c r="AH41" s="108"/>
      <c r="AI41" s="108"/>
      <c r="AJ41" s="108"/>
      <c r="AK41" s="108"/>
      <c r="AL41" s="108"/>
      <c r="AM41" s="108"/>
      <c r="AN41" s="110"/>
      <c r="AO41" s="111"/>
      <c r="AP41" s="108"/>
      <c r="AQ41" s="108"/>
      <c r="AR41" s="108"/>
      <c r="AS41" s="108"/>
      <c r="AT41" s="108"/>
      <c r="AU41" s="109"/>
      <c r="AV41" s="108"/>
      <c r="AW41" s="108"/>
      <c r="AX41" s="108"/>
      <c r="AY41" s="108"/>
      <c r="AZ41" s="108"/>
      <c r="BA41" s="108"/>
      <c r="BB41" s="109"/>
      <c r="BC41" s="108"/>
      <c r="BD41" s="108"/>
      <c r="BE41" s="108"/>
      <c r="BF41" s="108"/>
      <c r="BG41" s="108"/>
      <c r="BH41" s="108"/>
      <c r="BI41" s="109"/>
      <c r="BJ41" s="108"/>
      <c r="BK41" s="108"/>
      <c r="BL41" s="108"/>
      <c r="BM41" s="108"/>
      <c r="BN41" s="108"/>
      <c r="BO41" s="108"/>
      <c r="BP41" s="109"/>
      <c r="BQ41" s="108"/>
      <c r="BR41" s="108"/>
      <c r="BS41" s="108"/>
      <c r="BT41" s="108"/>
      <c r="BU41" s="108"/>
      <c r="BV41" s="108"/>
      <c r="BW41" s="109"/>
      <c r="BX41" s="12">
        <f>VLOOKUP(B41,'Employee Information'!$B$4:$Z$54,6,FALSE)*(BV41+BU41+BT41+BS41+BR41+BW41+BP41+BO41+BN41+BM41+BL41+BK41+BI41+BH41+BG41+BF41+BE41+BD41+BB41+BA41+AZ41+AY41+AX41+AW41+AU41+AT41+AS41+AR41+AQ41+AP41+AN41+AM41+AL41+AK41+AJ41+AI41+AG41+AF41+AE41+AD41+AC41+AB41+Z41+Y41+X41+W41+V41+U41+S41+R41+Q41+P41+O41+N41+L41+K41+J41+I41+H41+G41)</f>
        <v>0</v>
      </c>
    </row>
    <row r="42" spans="2:76" x14ac:dyDescent="0.2">
      <c r="B42" s="114">
        <v>38</v>
      </c>
      <c r="C42" s="117">
        <f>VLOOKUP(B42,'Employee Information'!$B$6:$Z$54,2,FALSE)</f>
        <v>0</v>
      </c>
      <c r="D42" s="89">
        <f>VLOOKUP(B42,'Employee Information'!$B$6:$Z$54,3,FALSE)</f>
        <v>0</v>
      </c>
      <c r="E42" s="90">
        <f t="shared" si="0"/>
        <v>0</v>
      </c>
      <c r="F42" s="84"/>
      <c r="G42" s="84"/>
      <c r="H42" s="84"/>
      <c r="I42" s="84"/>
      <c r="J42" s="84"/>
      <c r="K42" s="84"/>
      <c r="L42" s="85"/>
      <c r="M42" s="84"/>
      <c r="N42" s="84"/>
      <c r="O42" s="84"/>
      <c r="P42" s="84"/>
      <c r="Q42" s="84"/>
      <c r="R42" s="84"/>
      <c r="S42" s="85"/>
      <c r="T42" s="84"/>
      <c r="U42" s="84"/>
      <c r="V42" s="84"/>
      <c r="W42" s="84"/>
      <c r="X42" s="84"/>
      <c r="Y42" s="84"/>
      <c r="Z42" s="85"/>
      <c r="AA42" s="84"/>
      <c r="AB42" s="84"/>
      <c r="AC42" s="84"/>
      <c r="AD42" s="84"/>
      <c r="AE42" s="84"/>
      <c r="AF42" s="84"/>
      <c r="AG42" s="85"/>
      <c r="AH42" s="84"/>
      <c r="AI42" s="84"/>
      <c r="AJ42" s="84"/>
      <c r="AK42" s="84"/>
      <c r="AL42" s="84"/>
      <c r="AM42" s="84"/>
      <c r="AN42" s="87"/>
      <c r="AO42" s="86"/>
      <c r="AP42" s="84"/>
      <c r="AQ42" s="84"/>
      <c r="AR42" s="84"/>
      <c r="AS42" s="84"/>
      <c r="AT42" s="84"/>
      <c r="AU42" s="85"/>
      <c r="AV42" s="84"/>
      <c r="AW42" s="84"/>
      <c r="AX42" s="84"/>
      <c r="AY42" s="84"/>
      <c r="AZ42" s="84"/>
      <c r="BA42" s="84"/>
      <c r="BB42" s="85"/>
      <c r="BC42" s="84"/>
      <c r="BD42" s="84"/>
      <c r="BE42" s="84"/>
      <c r="BF42" s="84"/>
      <c r="BG42" s="84"/>
      <c r="BH42" s="84"/>
      <c r="BI42" s="85"/>
      <c r="BJ42" s="84"/>
      <c r="BK42" s="84"/>
      <c r="BL42" s="84"/>
      <c r="BM42" s="84"/>
      <c r="BN42" s="84"/>
      <c r="BO42" s="84"/>
      <c r="BP42" s="85"/>
      <c r="BQ42" s="84"/>
      <c r="BR42" s="84"/>
      <c r="BS42" s="84"/>
      <c r="BT42" s="84"/>
      <c r="BU42" s="84"/>
      <c r="BV42" s="84"/>
      <c r="BW42" s="85"/>
      <c r="BX42" s="12">
        <f>VLOOKUP(B42,'Employee Information'!$B$4:$Z$54,6,FALSE)*(BV42+BU42+BT42+BS42+BR42+BW42+BP42+BO42+BN42+BM42+BL42+BK42+BI42+BH42+BG42+BF42+BE42+BD42+BB42+BA42+AZ42+AY42+AX42+AW42+AU42+AT42+AS42+AR42+AQ42+AP42+AN42+AM42+AL42+AK42+AJ42+AI42+AG42+AF42+AE42+AD42+AC42+AB42+Z42+Y42+X42+W42+V42+U42+S42+R42+Q42+P42+O42+N42+L42+K42+J42+I42+H42+G42)</f>
        <v>0</v>
      </c>
    </row>
    <row r="43" spans="2:76" x14ac:dyDescent="0.2">
      <c r="B43" s="115">
        <v>39</v>
      </c>
      <c r="C43" s="118">
        <f>VLOOKUP(B43,'Employee Information'!$B$6:$Z$54,2,FALSE)</f>
        <v>0</v>
      </c>
      <c r="D43" s="103">
        <f>VLOOKUP(B43,'Employee Information'!$B$6:$Z$54,3,FALSE)</f>
        <v>0</v>
      </c>
      <c r="E43" s="104">
        <f t="shared" si="0"/>
        <v>0</v>
      </c>
      <c r="F43" s="108"/>
      <c r="G43" s="108"/>
      <c r="H43" s="108"/>
      <c r="I43" s="108"/>
      <c r="J43" s="108"/>
      <c r="K43" s="108"/>
      <c r="L43" s="109"/>
      <c r="M43" s="108"/>
      <c r="N43" s="108"/>
      <c r="O43" s="108"/>
      <c r="P43" s="108"/>
      <c r="Q43" s="108"/>
      <c r="R43" s="108"/>
      <c r="S43" s="109"/>
      <c r="T43" s="108"/>
      <c r="U43" s="108"/>
      <c r="V43" s="108"/>
      <c r="W43" s="108"/>
      <c r="X43" s="108"/>
      <c r="Y43" s="108"/>
      <c r="Z43" s="109"/>
      <c r="AA43" s="108"/>
      <c r="AB43" s="108"/>
      <c r="AC43" s="108"/>
      <c r="AD43" s="108"/>
      <c r="AE43" s="108"/>
      <c r="AF43" s="108"/>
      <c r="AG43" s="109"/>
      <c r="AH43" s="108"/>
      <c r="AI43" s="108"/>
      <c r="AJ43" s="108"/>
      <c r="AK43" s="108"/>
      <c r="AL43" s="108"/>
      <c r="AM43" s="108"/>
      <c r="AN43" s="110"/>
      <c r="AO43" s="111"/>
      <c r="AP43" s="108"/>
      <c r="AQ43" s="108"/>
      <c r="AR43" s="108"/>
      <c r="AS43" s="108"/>
      <c r="AT43" s="108"/>
      <c r="AU43" s="109"/>
      <c r="AV43" s="108"/>
      <c r="AW43" s="108"/>
      <c r="AX43" s="108"/>
      <c r="AY43" s="108"/>
      <c r="AZ43" s="108"/>
      <c r="BA43" s="108"/>
      <c r="BB43" s="109"/>
      <c r="BC43" s="108"/>
      <c r="BD43" s="108"/>
      <c r="BE43" s="108"/>
      <c r="BF43" s="108"/>
      <c r="BG43" s="108"/>
      <c r="BH43" s="108"/>
      <c r="BI43" s="109"/>
      <c r="BJ43" s="108"/>
      <c r="BK43" s="108"/>
      <c r="BL43" s="108"/>
      <c r="BM43" s="108"/>
      <c r="BN43" s="108"/>
      <c r="BO43" s="108"/>
      <c r="BP43" s="109"/>
      <c r="BQ43" s="108"/>
      <c r="BR43" s="108"/>
      <c r="BS43" s="108"/>
      <c r="BT43" s="108"/>
      <c r="BU43" s="108"/>
      <c r="BV43" s="108"/>
      <c r="BW43" s="109"/>
      <c r="BX43" s="12">
        <f>VLOOKUP(B43,'Employee Information'!$B$4:$Z$54,6,FALSE)*(BV43+BU43+BT43+BS43+BR43+BW43+BP43+BO43+BN43+BM43+BL43+BK43+BI43+BH43+BG43+BF43+BE43+BD43+BB43+BA43+AZ43+AY43+AX43+AW43+AU43+AT43+AS43+AR43+AQ43+AP43+AN43+AM43+AL43+AK43+AJ43+AI43+AG43+AF43+AE43+AD43+AC43+AB43+Z43+Y43+X43+W43+V43+U43+S43+R43+Q43+P43+O43+N43+L43+K43+J43+I43+H43+G43)</f>
        <v>0</v>
      </c>
    </row>
    <row r="44" spans="2:76" x14ac:dyDescent="0.2">
      <c r="B44" s="114">
        <v>40</v>
      </c>
      <c r="C44" s="117">
        <f>VLOOKUP(B44,'Employee Information'!$B$6:$Z$54,2,FALSE)</f>
        <v>0</v>
      </c>
      <c r="D44" s="89">
        <f>VLOOKUP(B44,'Employee Information'!$B$6:$Z$54,3,FALSE)</f>
        <v>0</v>
      </c>
      <c r="E44" s="90">
        <f t="shared" si="0"/>
        <v>0</v>
      </c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5"/>
      <c r="T44" s="84"/>
      <c r="U44" s="84"/>
      <c r="V44" s="84"/>
      <c r="W44" s="84"/>
      <c r="X44" s="84"/>
      <c r="Y44" s="84"/>
      <c r="Z44" s="85"/>
      <c r="AA44" s="84"/>
      <c r="AB44" s="84"/>
      <c r="AC44" s="84"/>
      <c r="AD44" s="84"/>
      <c r="AE44" s="84"/>
      <c r="AF44" s="84"/>
      <c r="AG44" s="85"/>
      <c r="AH44" s="84"/>
      <c r="AI44" s="84"/>
      <c r="AJ44" s="84"/>
      <c r="AK44" s="84"/>
      <c r="AL44" s="84"/>
      <c r="AM44" s="84"/>
      <c r="AN44" s="87"/>
      <c r="AO44" s="86"/>
      <c r="AP44" s="84"/>
      <c r="AQ44" s="84"/>
      <c r="AR44" s="84"/>
      <c r="AS44" s="84"/>
      <c r="AT44" s="84"/>
      <c r="AU44" s="85"/>
      <c r="AV44" s="84"/>
      <c r="AW44" s="84"/>
      <c r="AX44" s="84"/>
      <c r="AY44" s="84"/>
      <c r="AZ44" s="84"/>
      <c r="BA44" s="84"/>
      <c r="BB44" s="85"/>
      <c r="BC44" s="84"/>
      <c r="BD44" s="84"/>
      <c r="BE44" s="84"/>
      <c r="BF44" s="84"/>
      <c r="BG44" s="84"/>
      <c r="BH44" s="84"/>
      <c r="BI44" s="85"/>
      <c r="BJ44" s="84"/>
      <c r="BK44" s="84"/>
      <c r="BL44" s="84"/>
      <c r="BM44" s="84"/>
      <c r="BN44" s="84"/>
      <c r="BO44" s="84"/>
      <c r="BP44" s="85"/>
      <c r="BQ44" s="84"/>
      <c r="BR44" s="84"/>
      <c r="BS44" s="84"/>
      <c r="BT44" s="84"/>
      <c r="BU44" s="84"/>
      <c r="BV44" s="84"/>
      <c r="BW44" s="85"/>
      <c r="BX44" s="12">
        <f>VLOOKUP(B44,'Employee Information'!$B$4:$Z$54,6,FALSE)*(BV44+BU44+BT44+BS44+BR44+BW44+BP44+BO44+BN44+BM44+BL44+BK44+BI44+BH44+BG44+BF44+BE44+BD44+BB44+BA44+AZ44+AY44+AX44+AW44+AU44+AT44+AS44+AR44+AQ44+AP44+AN44+AM44+AL44+AK44+AJ44+AI44+AG44+AF44+AE44+AD44+AC44+AB44+Z44+Y44+X44+W44+V44+U44+S44+R44+Q44+P44+O44+N44+L44+K44+J44+I44+H44+G44)</f>
        <v>0</v>
      </c>
    </row>
    <row r="45" spans="2:76" x14ac:dyDescent="0.2">
      <c r="B45" s="115">
        <v>41</v>
      </c>
      <c r="C45" s="118">
        <f>VLOOKUP(B45,'Employee Information'!$B$6:$Z$54,2,FALSE)</f>
        <v>0</v>
      </c>
      <c r="D45" s="103">
        <f>VLOOKUP(B45,'Employee Information'!$B$6:$Z$54,3,FALSE)</f>
        <v>0</v>
      </c>
      <c r="E45" s="104">
        <f t="shared" si="0"/>
        <v>0</v>
      </c>
      <c r="F45" s="108"/>
      <c r="G45" s="108"/>
      <c r="H45" s="108"/>
      <c r="I45" s="108"/>
      <c r="J45" s="108"/>
      <c r="K45" s="108"/>
      <c r="L45" s="109"/>
      <c r="M45" s="108"/>
      <c r="N45" s="108"/>
      <c r="O45" s="108"/>
      <c r="P45" s="108"/>
      <c r="Q45" s="108"/>
      <c r="R45" s="108"/>
      <c r="S45" s="109"/>
      <c r="T45" s="108"/>
      <c r="U45" s="108"/>
      <c r="V45" s="108"/>
      <c r="W45" s="108"/>
      <c r="X45" s="108"/>
      <c r="Y45" s="108"/>
      <c r="Z45" s="109"/>
      <c r="AA45" s="108"/>
      <c r="AB45" s="108"/>
      <c r="AC45" s="108"/>
      <c r="AD45" s="108"/>
      <c r="AE45" s="108"/>
      <c r="AF45" s="108"/>
      <c r="AG45" s="109"/>
      <c r="AH45" s="108"/>
      <c r="AI45" s="108"/>
      <c r="AJ45" s="108"/>
      <c r="AK45" s="108"/>
      <c r="AL45" s="108"/>
      <c r="AM45" s="108"/>
      <c r="AN45" s="110"/>
      <c r="AO45" s="111"/>
      <c r="AP45" s="108"/>
      <c r="AQ45" s="108"/>
      <c r="AR45" s="108"/>
      <c r="AS45" s="108"/>
      <c r="AT45" s="108"/>
      <c r="AU45" s="109"/>
      <c r="AV45" s="108"/>
      <c r="AW45" s="108"/>
      <c r="AX45" s="108"/>
      <c r="AY45" s="108"/>
      <c r="AZ45" s="108"/>
      <c r="BA45" s="108"/>
      <c r="BB45" s="109"/>
      <c r="BC45" s="108"/>
      <c r="BD45" s="108"/>
      <c r="BE45" s="108"/>
      <c r="BF45" s="108"/>
      <c r="BG45" s="108"/>
      <c r="BH45" s="108"/>
      <c r="BI45" s="109"/>
      <c r="BJ45" s="108"/>
      <c r="BK45" s="108"/>
      <c r="BL45" s="108"/>
      <c r="BM45" s="108"/>
      <c r="BN45" s="108"/>
      <c r="BO45" s="108"/>
      <c r="BP45" s="109"/>
      <c r="BQ45" s="108"/>
      <c r="BR45" s="108"/>
      <c r="BS45" s="108"/>
      <c r="BT45" s="108"/>
      <c r="BU45" s="108"/>
      <c r="BV45" s="108"/>
      <c r="BW45" s="109"/>
      <c r="BX45" s="12">
        <f>VLOOKUP(B45,'Employee Information'!$B$4:$Z$54,6,FALSE)*(BV45+BU45+BT45+BS45+BR45+BW45+BP45+BO45+BN45+BM45+BL45+BK45+BI45+BH45+BG45+BF45+BE45+BD45+BB45+BA45+AZ45+AY45+AX45+AW45+AU45+AT45+AS45+AR45+AQ45+AP45+AN45+AM45+AL45+AK45+AJ45+AI45+AG45+AF45+AE45+AD45+AC45+AB45+Z45+Y45+X45+W45+V45+U45+S45+R45+Q45+P45+O45+N45+L45+K45+J45+I45+H45+G45)</f>
        <v>0</v>
      </c>
    </row>
    <row r="46" spans="2:76" x14ac:dyDescent="0.2">
      <c r="B46" s="114">
        <v>42</v>
      </c>
      <c r="C46" s="117">
        <f>VLOOKUP(B46,'Employee Information'!$B$6:$Z$54,2,FALSE)</f>
        <v>0</v>
      </c>
      <c r="D46" s="89">
        <f>VLOOKUP(B46,'Employee Information'!$B$6:$Z$54,3,FALSE)</f>
        <v>0</v>
      </c>
      <c r="E46" s="90">
        <f t="shared" si="0"/>
        <v>0</v>
      </c>
      <c r="F46" s="84"/>
      <c r="G46" s="84"/>
      <c r="H46" s="84"/>
      <c r="I46" s="84"/>
      <c r="J46" s="84"/>
      <c r="K46" s="84"/>
      <c r="L46" s="85"/>
      <c r="M46" s="84"/>
      <c r="N46" s="84"/>
      <c r="O46" s="84"/>
      <c r="P46" s="84"/>
      <c r="Q46" s="84"/>
      <c r="R46" s="84"/>
      <c r="S46" s="85"/>
      <c r="T46" s="84"/>
      <c r="U46" s="84"/>
      <c r="V46" s="84"/>
      <c r="W46" s="84"/>
      <c r="X46" s="84"/>
      <c r="Y46" s="84"/>
      <c r="Z46" s="85"/>
      <c r="AA46" s="84"/>
      <c r="AB46" s="84"/>
      <c r="AC46" s="84"/>
      <c r="AD46" s="84"/>
      <c r="AE46" s="84"/>
      <c r="AF46" s="84"/>
      <c r="AG46" s="85"/>
      <c r="AH46" s="84"/>
      <c r="AI46" s="84"/>
      <c r="AJ46" s="84"/>
      <c r="AK46" s="84"/>
      <c r="AL46" s="84"/>
      <c r="AM46" s="84"/>
      <c r="AN46" s="87"/>
      <c r="AO46" s="86"/>
      <c r="AP46" s="84"/>
      <c r="AQ46" s="84"/>
      <c r="AR46" s="84"/>
      <c r="AS46" s="84"/>
      <c r="AT46" s="84"/>
      <c r="AU46" s="85"/>
      <c r="AV46" s="84"/>
      <c r="AW46" s="84"/>
      <c r="AX46" s="84"/>
      <c r="AY46" s="84"/>
      <c r="AZ46" s="84"/>
      <c r="BA46" s="84"/>
      <c r="BB46" s="85"/>
      <c r="BC46" s="84"/>
      <c r="BD46" s="84"/>
      <c r="BE46" s="84"/>
      <c r="BF46" s="84"/>
      <c r="BG46" s="84"/>
      <c r="BH46" s="84"/>
      <c r="BI46" s="85"/>
      <c r="BJ46" s="84"/>
      <c r="BK46" s="84"/>
      <c r="BL46" s="84"/>
      <c r="BM46" s="84"/>
      <c r="BN46" s="84"/>
      <c r="BO46" s="84"/>
      <c r="BP46" s="85"/>
      <c r="BQ46" s="84"/>
      <c r="BR46" s="84"/>
      <c r="BS46" s="84"/>
      <c r="BT46" s="84"/>
      <c r="BU46" s="84"/>
      <c r="BV46" s="84"/>
      <c r="BW46" s="85"/>
      <c r="BX46" s="12">
        <f>VLOOKUP(B46,'Employee Information'!$B$4:$Z$54,6,FALSE)*(BV46+BU46+BT46+BS46+BR46+BW46+BP46+BO46+BN46+BM46+BL46+BK46+BI46+BH46+BG46+BF46+BE46+BD46+BB46+BA46+AZ46+AY46+AX46+AW46+AU46+AT46+AS46+AR46+AQ46+AP46+AN46+AM46+AL46+AK46+AJ46+AI46+AG46+AF46+AE46+AD46+AC46+AB46+Z46+Y46+X46+W46+V46+U46+S46+R46+Q46+P46+O46+N46+L46+K46+J46+I46+H46+G46)</f>
        <v>0</v>
      </c>
    </row>
    <row r="47" spans="2:76" x14ac:dyDescent="0.2">
      <c r="B47" s="115">
        <v>43</v>
      </c>
      <c r="C47" s="118">
        <f>VLOOKUP(B47,'Employee Information'!$B$6:$Z$54,2,FALSE)</f>
        <v>0</v>
      </c>
      <c r="D47" s="103">
        <f>VLOOKUP(B47,'Employee Information'!$B$6:$Z$54,3,FALSE)</f>
        <v>0</v>
      </c>
      <c r="E47" s="104">
        <f t="shared" ref="E47:E52" si="1">SUM(F47:BW47)</f>
        <v>0</v>
      </c>
      <c r="F47" s="108"/>
      <c r="G47" s="108"/>
      <c r="H47" s="108"/>
      <c r="I47" s="108"/>
      <c r="J47" s="108"/>
      <c r="K47" s="108"/>
      <c r="L47" s="109"/>
      <c r="M47" s="108"/>
      <c r="N47" s="108"/>
      <c r="O47" s="108"/>
      <c r="P47" s="108"/>
      <c r="Q47" s="108"/>
      <c r="R47" s="108"/>
      <c r="S47" s="109"/>
      <c r="T47" s="108"/>
      <c r="U47" s="108"/>
      <c r="V47" s="108"/>
      <c r="W47" s="108"/>
      <c r="X47" s="108"/>
      <c r="Y47" s="108"/>
      <c r="Z47" s="109"/>
      <c r="AA47" s="108"/>
      <c r="AB47" s="108"/>
      <c r="AC47" s="108"/>
      <c r="AD47" s="108"/>
      <c r="AE47" s="108"/>
      <c r="AF47" s="108"/>
      <c r="AG47" s="109"/>
      <c r="AH47" s="108"/>
      <c r="AI47" s="108"/>
      <c r="AJ47" s="108"/>
      <c r="AK47" s="108"/>
      <c r="AL47" s="108"/>
      <c r="AM47" s="108"/>
      <c r="AN47" s="110"/>
      <c r="AO47" s="111"/>
      <c r="AP47" s="108"/>
      <c r="AQ47" s="108"/>
      <c r="AR47" s="108"/>
      <c r="AS47" s="108"/>
      <c r="AT47" s="108"/>
      <c r="AU47" s="109"/>
      <c r="AV47" s="108"/>
      <c r="AW47" s="108"/>
      <c r="AX47" s="108"/>
      <c r="AY47" s="108"/>
      <c r="AZ47" s="108"/>
      <c r="BA47" s="108"/>
      <c r="BB47" s="109"/>
      <c r="BC47" s="108"/>
      <c r="BD47" s="108"/>
      <c r="BE47" s="108"/>
      <c r="BF47" s="108"/>
      <c r="BG47" s="108"/>
      <c r="BH47" s="108"/>
      <c r="BI47" s="109"/>
      <c r="BJ47" s="108"/>
      <c r="BK47" s="108"/>
      <c r="BL47" s="108"/>
      <c r="BM47" s="108"/>
      <c r="BN47" s="108"/>
      <c r="BO47" s="108"/>
      <c r="BP47" s="109"/>
      <c r="BQ47" s="108"/>
      <c r="BR47" s="108"/>
      <c r="BS47" s="108"/>
      <c r="BT47" s="108"/>
      <c r="BU47" s="108"/>
      <c r="BV47" s="108"/>
      <c r="BW47" s="109"/>
      <c r="BX47" s="12">
        <f>VLOOKUP(B47,'Employee Information'!$B$4:$Z$54,6,FALSE)*(BV47+BU47+BT47+BS47+BR47+BW47+BP47+BO47+BN47+BM47+BL47+BK47+BI47+BH47+BG47+BF47+BE47+BD47+BB47+BA47+AZ47+AY47+AX47+AW47+AU47+AT47+AS47+AR47+AQ47+AP47+AN47+AM47+AL47+AK47+AJ47+AI47+AG47+AF47+AE47+AD47+AC47+AB47+Z47+Y47+X47+W47+V47+U47+S47+R47+Q47+P47+O47+N47+L47+K47+J47+I47+H47+G47)</f>
        <v>0</v>
      </c>
    </row>
    <row r="48" spans="2:76" x14ac:dyDescent="0.2">
      <c r="B48" s="114">
        <v>44</v>
      </c>
      <c r="C48" s="117">
        <f>VLOOKUP(B48,'Employee Information'!$B$6:$Z$54,2,FALSE)</f>
        <v>0</v>
      </c>
      <c r="D48" s="89">
        <f>VLOOKUP(B48,'Employee Information'!$B$6:$Z$54,3,FALSE)</f>
        <v>0</v>
      </c>
      <c r="E48" s="90">
        <f t="shared" si="1"/>
        <v>0</v>
      </c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5"/>
      <c r="T48" s="84"/>
      <c r="U48" s="84"/>
      <c r="V48" s="84"/>
      <c r="W48" s="84"/>
      <c r="X48" s="84"/>
      <c r="Y48" s="84"/>
      <c r="Z48" s="85"/>
      <c r="AA48" s="84"/>
      <c r="AB48" s="84"/>
      <c r="AC48" s="84"/>
      <c r="AD48" s="84"/>
      <c r="AE48" s="84"/>
      <c r="AF48" s="84"/>
      <c r="AG48" s="85"/>
      <c r="AH48" s="84"/>
      <c r="AI48" s="84"/>
      <c r="AJ48" s="84"/>
      <c r="AK48" s="84"/>
      <c r="AL48" s="84"/>
      <c r="AM48" s="84"/>
      <c r="AN48" s="87"/>
      <c r="AO48" s="86"/>
      <c r="AP48" s="84"/>
      <c r="AQ48" s="84"/>
      <c r="AR48" s="84"/>
      <c r="AS48" s="84"/>
      <c r="AT48" s="84"/>
      <c r="AU48" s="85"/>
      <c r="AV48" s="84"/>
      <c r="AW48" s="84"/>
      <c r="AX48" s="84"/>
      <c r="AY48" s="84"/>
      <c r="AZ48" s="84"/>
      <c r="BA48" s="84"/>
      <c r="BB48" s="85"/>
      <c r="BC48" s="84"/>
      <c r="BD48" s="84"/>
      <c r="BE48" s="84"/>
      <c r="BF48" s="84"/>
      <c r="BG48" s="84"/>
      <c r="BH48" s="84"/>
      <c r="BI48" s="85"/>
      <c r="BJ48" s="84"/>
      <c r="BK48" s="84"/>
      <c r="BL48" s="84"/>
      <c r="BM48" s="84"/>
      <c r="BN48" s="84"/>
      <c r="BO48" s="84"/>
      <c r="BP48" s="85"/>
      <c r="BQ48" s="84"/>
      <c r="BR48" s="84"/>
      <c r="BS48" s="84"/>
      <c r="BT48" s="84"/>
      <c r="BU48" s="84"/>
      <c r="BV48" s="84"/>
      <c r="BW48" s="85"/>
      <c r="BX48" s="12">
        <f>VLOOKUP(B48,'Employee Information'!$B$4:$Z$54,6,FALSE)*(BV48+BU48+BT48+BS48+BR48+BW48+BP48+BO48+BN48+BM48+BL48+BK48+BI48+BH48+BG48+BF48+BE48+BD48+BB48+BA48+AZ48+AY48+AX48+AW48+AU48+AT48+AS48+AR48+AQ48+AP48+AN48+AM48+AL48+AK48+AJ48+AI48+AG48+AF48+AE48+AD48+AC48+AB48+Z48+Y48+X48+W48+V48+U48+S48+R48+Q48+P48+O48+N48+L48+K48+J48+I48+H48+G48)</f>
        <v>0</v>
      </c>
    </row>
    <row r="49" spans="2:76" x14ac:dyDescent="0.2">
      <c r="B49" s="115">
        <v>45</v>
      </c>
      <c r="C49" s="118">
        <f>VLOOKUP(B49,'Employee Information'!$B$6:$Z$54,2,FALSE)</f>
        <v>0</v>
      </c>
      <c r="D49" s="103">
        <f>VLOOKUP(B49,'Employee Information'!$B$6:$Z$54,3,FALSE)</f>
        <v>0</v>
      </c>
      <c r="E49" s="104">
        <f t="shared" si="1"/>
        <v>0</v>
      </c>
      <c r="F49" s="108"/>
      <c r="G49" s="108"/>
      <c r="H49" s="108"/>
      <c r="I49" s="108"/>
      <c r="J49" s="108"/>
      <c r="K49" s="108"/>
      <c r="L49" s="109"/>
      <c r="M49" s="108"/>
      <c r="N49" s="108"/>
      <c r="O49" s="108"/>
      <c r="P49" s="108"/>
      <c r="Q49" s="108"/>
      <c r="R49" s="108"/>
      <c r="S49" s="109"/>
      <c r="T49" s="108"/>
      <c r="U49" s="108"/>
      <c r="V49" s="108"/>
      <c r="W49" s="108"/>
      <c r="X49" s="108"/>
      <c r="Y49" s="108"/>
      <c r="Z49" s="109"/>
      <c r="AA49" s="108"/>
      <c r="AB49" s="108"/>
      <c r="AC49" s="108"/>
      <c r="AD49" s="108"/>
      <c r="AE49" s="108"/>
      <c r="AF49" s="108"/>
      <c r="AG49" s="109"/>
      <c r="AH49" s="108"/>
      <c r="AI49" s="108"/>
      <c r="AJ49" s="108"/>
      <c r="AK49" s="108"/>
      <c r="AL49" s="108"/>
      <c r="AM49" s="108"/>
      <c r="AN49" s="110"/>
      <c r="AO49" s="111"/>
      <c r="AP49" s="108"/>
      <c r="AQ49" s="108"/>
      <c r="AR49" s="108"/>
      <c r="AS49" s="108"/>
      <c r="AT49" s="108"/>
      <c r="AU49" s="109"/>
      <c r="AV49" s="108"/>
      <c r="AW49" s="108"/>
      <c r="AX49" s="108"/>
      <c r="AY49" s="108"/>
      <c r="AZ49" s="108"/>
      <c r="BA49" s="108"/>
      <c r="BB49" s="109"/>
      <c r="BC49" s="108"/>
      <c r="BD49" s="108"/>
      <c r="BE49" s="108"/>
      <c r="BF49" s="108"/>
      <c r="BG49" s="108"/>
      <c r="BH49" s="108"/>
      <c r="BI49" s="109"/>
      <c r="BJ49" s="108"/>
      <c r="BK49" s="108"/>
      <c r="BL49" s="108"/>
      <c r="BM49" s="108"/>
      <c r="BN49" s="108"/>
      <c r="BO49" s="108"/>
      <c r="BP49" s="109"/>
      <c r="BQ49" s="108"/>
      <c r="BR49" s="108"/>
      <c r="BS49" s="108"/>
      <c r="BT49" s="108"/>
      <c r="BU49" s="108"/>
      <c r="BV49" s="108"/>
      <c r="BW49" s="109"/>
      <c r="BX49" s="12">
        <f>VLOOKUP(B49,'Employee Information'!$B$4:$Z$54,6,FALSE)*(BV49+BU49+BT49+BS49+BR49+BW49+BP49+BO49+BN49+BM49+BL49+BK49+BI49+BH49+BG49+BF49+BE49+BD49+BB49+BA49+AZ49+AY49+AX49+AW49+AU49+AT49+AS49+AR49+AQ49+AP49+AN49+AM49+AL49+AK49+AJ49+AI49+AG49+AF49+AE49+AD49+AC49+AB49+Z49+Y49+X49+W49+V49+U49+S49+R49+Q49+P49+O49+N49+L49+K49+J49+I49+H49+G49)</f>
        <v>0</v>
      </c>
    </row>
    <row r="50" spans="2:76" x14ac:dyDescent="0.2">
      <c r="B50" s="114">
        <v>46</v>
      </c>
      <c r="C50" s="117">
        <f>VLOOKUP(B50,'Employee Information'!$B$6:$Z$54,2,FALSE)</f>
        <v>0</v>
      </c>
      <c r="D50" s="89">
        <f>VLOOKUP(B50,'Employee Information'!$B$6:$Z$54,3,FALSE)</f>
        <v>0</v>
      </c>
      <c r="E50" s="90">
        <f t="shared" si="1"/>
        <v>0</v>
      </c>
      <c r="F50" s="84"/>
      <c r="G50" s="84"/>
      <c r="H50" s="84"/>
      <c r="I50" s="84"/>
      <c r="J50" s="84"/>
      <c r="K50" s="84"/>
      <c r="L50" s="85"/>
      <c r="M50" s="84"/>
      <c r="N50" s="84"/>
      <c r="O50" s="84"/>
      <c r="P50" s="84"/>
      <c r="Q50" s="84"/>
      <c r="R50" s="84"/>
      <c r="S50" s="85"/>
      <c r="T50" s="84"/>
      <c r="U50" s="84"/>
      <c r="V50" s="84"/>
      <c r="W50" s="84"/>
      <c r="X50" s="84"/>
      <c r="Y50" s="84"/>
      <c r="Z50" s="85"/>
      <c r="AA50" s="84"/>
      <c r="AB50" s="84"/>
      <c r="AC50" s="84"/>
      <c r="AD50" s="84"/>
      <c r="AE50" s="84"/>
      <c r="AF50" s="84"/>
      <c r="AG50" s="85"/>
      <c r="AH50" s="84"/>
      <c r="AI50" s="84"/>
      <c r="AJ50" s="84"/>
      <c r="AK50" s="84"/>
      <c r="AL50" s="84"/>
      <c r="AM50" s="84"/>
      <c r="AN50" s="87"/>
      <c r="AO50" s="86"/>
      <c r="AP50" s="84"/>
      <c r="AQ50" s="84"/>
      <c r="AR50" s="84"/>
      <c r="AS50" s="84"/>
      <c r="AT50" s="84"/>
      <c r="AU50" s="85"/>
      <c r="AV50" s="84"/>
      <c r="AW50" s="84"/>
      <c r="AX50" s="84"/>
      <c r="AY50" s="84"/>
      <c r="AZ50" s="84"/>
      <c r="BA50" s="84"/>
      <c r="BB50" s="85"/>
      <c r="BC50" s="84"/>
      <c r="BD50" s="84"/>
      <c r="BE50" s="84"/>
      <c r="BF50" s="84"/>
      <c r="BG50" s="84"/>
      <c r="BH50" s="84"/>
      <c r="BI50" s="85"/>
      <c r="BJ50" s="84"/>
      <c r="BK50" s="84"/>
      <c r="BL50" s="84"/>
      <c r="BM50" s="84"/>
      <c r="BN50" s="84"/>
      <c r="BO50" s="84"/>
      <c r="BP50" s="85"/>
      <c r="BQ50" s="84"/>
      <c r="BR50" s="84"/>
      <c r="BS50" s="84"/>
      <c r="BT50" s="84"/>
      <c r="BU50" s="84"/>
      <c r="BV50" s="84"/>
      <c r="BW50" s="85"/>
      <c r="BX50" s="12">
        <f>VLOOKUP(B50,'Employee Information'!$B$4:$Z$54,6,FALSE)*(BV50+BU50+BT50+BS50+BR50+BW50+BP50+BO50+BN50+BM50+BL50+BK50+BI50+BH50+BG50+BF50+BE50+BD50+BB50+BA50+AZ50+AY50+AX50+AW50+AU50+AT50+AS50+AR50+AQ50+AP50+AN50+AM50+AL50+AK50+AJ50+AI50+AG50+AF50+AE50+AD50+AC50+AB50+Z50+Y50+X50+W50+V50+U50+S50+R50+Q50+P50+O50+N50+L50+K50+J50+I50+H50+G50)</f>
        <v>0</v>
      </c>
    </row>
    <row r="51" spans="2:76" x14ac:dyDescent="0.2">
      <c r="B51" s="115">
        <v>47</v>
      </c>
      <c r="C51" s="118">
        <f>VLOOKUP(B51,'Employee Information'!$B$6:$Z$54,2,FALSE)</f>
        <v>0</v>
      </c>
      <c r="D51" s="103">
        <f>VLOOKUP(B51,'Employee Information'!$B$6:$Z$54,3,FALSE)</f>
        <v>0</v>
      </c>
      <c r="E51" s="104">
        <f t="shared" si="1"/>
        <v>0</v>
      </c>
      <c r="F51" s="108"/>
      <c r="G51" s="108"/>
      <c r="H51" s="108"/>
      <c r="I51" s="108"/>
      <c r="J51" s="108"/>
      <c r="K51" s="108"/>
      <c r="L51" s="109"/>
      <c r="M51" s="108"/>
      <c r="N51" s="108"/>
      <c r="O51" s="108"/>
      <c r="P51" s="108"/>
      <c r="Q51" s="108"/>
      <c r="R51" s="108"/>
      <c r="S51" s="109"/>
      <c r="T51" s="108"/>
      <c r="U51" s="108"/>
      <c r="V51" s="108"/>
      <c r="W51" s="108"/>
      <c r="X51" s="108"/>
      <c r="Y51" s="108"/>
      <c r="Z51" s="109"/>
      <c r="AA51" s="108"/>
      <c r="AB51" s="108"/>
      <c r="AC51" s="108"/>
      <c r="AD51" s="108"/>
      <c r="AE51" s="108"/>
      <c r="AF51" s="108"/>
      <c r="AG51" s="109"/>
      <c r="AH51" s="108"/>
      <c r="AI51" s="108"/>
      <c r="AJ51" s="108"/>
      <c r="AK51" s="108"/>
      <c r="AL51" s="108"/>
      <c r="AM51" s="108"/>
      <c r="AN51" s="110"/>
      <c r="AO51" s="111"/>
      <c r="AP51" s="108"/>
      <c r="AQ51" s="108"/>
      <c r="AR51" s="108"/>
      <c r="AS51" s="108"/>
      <c r="AT51" s="108"/>
      <c r="AU51" s="109"/>
      <c r="AV51" s="108"/>
      <c r="AW51" s="108"/>
      <c r="AX51" s="108"/>
      <c r="AY51" s="108"/>
      <c r="AZ51" s="108"/>
      <c r="BA51" s="108"/>
      <c r="BB51" s="109"/>
      <c r="BC51" s="108"/>
      <c r="BD51" s="108"/>
      <c r="BE51" s="108"/>
      <c r="BF51" s="108"/>
      <c r="BG51" s="108"/>
      <c r="BH51" s="108"/>
      <c r="BI51" s="109"/>
      <c r="BJ51" s="108"/>
      <c r="BK51" s="108"/>
      <c r="BL51" s="108"/>
      <c r="BM51" s="108"/>
      <c r="BN51" s="108"/>
      <c r="BO51" s="108"/>
      <c r="BP51" s="109"/>
      <c r="BQ51" s="108"/>
      <c r="BR51" s="108"/>
      <c r="BS51" s="108"/>
      <c r="BT51" s="108"/>
      <c r="BU51" s="108"/>
      <c r="BV51" s="108"/>
      <c r="BW51" s="109"/>
      <c r="BX51" s="12">
        <f>VLOOKUP(B51,'Employee Information'!$B$4:$Z$54,6,FALSE)*(BV51+BU51+BT51+BS51+BR51+BW51+BP51+BO51+BN51+BM51+BL51+BK51+BI51+BH51+BG51+BF51+BE51+BD51+BB51+BA51+AZ51+AY51+AX51+AW51+AU51+AT51+AS51+AR51+AQ51+AP51+AN51+AM51+AL51+AK51+AJ51+AI51+AG51+AF51+AE51+AD51+AC51+AB51+Z51+Y51+X51+W51+V51+U51+S51+R51+Q51+P51+O51+N51+L51+K51+J51+I51+H51+G51)</f>
        <v>0</v>
      </c>
    </row>
    <row r="52" spans="2:76" x14ac:dyDescent="0.2">
      <c r="B52" s="114">
        <v>48</v>
      </c>
      <c r="C52" s="117">
        <f>VLOOKUP(B52,'Employee Information'!$B$6:$Z$54,2,FALSE)</f>
        <v>0</v>
      </c>
      <c r="D52" s="89">
        <f>VLOOKUP(B52,'Employee Information'!$B$6:$Z$54,3,FALSE)</f>
        <v>0</v>
      </c>
      <c r="E52" s="90">
        <f t="shared" si="1"/>
        <v>0</v>
      </c>
      <c r="F52" s="84"/>
      <c r="G52" s="84"/>
      <c r="H52" s="84"/>
      <c r="I52" s="84"/>
      <c r="J52" s="84"/>
      <c r="K52" s="84"/>
      <c r="L52" s="85"/>
      <c r="M52" s="84"/>
      <c r="N52" s="84"/>
      <c r="O52" s="84"/>
      <c r="P52" s="84"/>
      <c r="Q52" s="84"/>
      <c r="R52" s="84"/>
      <c r="S52" s="85"/>
      <c r="T52" s="84"/>
      <c r="U52" s="84"/>
      <c r="V52" s="84"/>
      <c r="W52" s="84"/>
      <c r="X52" s="84"/>
      <c r="Y52" s="84"/>
      <c r="Z52" s="85"/>
      <c r="AA52" s="84"/>
      <c r="AB52" s="84"/>
      <c r="AC52" s="84"/>
      <c r="AD52" s="84"/>
      <c r="AE52" s="84"/>
      <c r="AF52" s="84"/>
      <c r="AG52" s="85"/>
      <c r="AH52" s="84"/>
      <c r="AI52" s="84"/>
      <c r="AJ52" s="84"/>
      <c r="AK52" s="84"/>
      <c r="AL52" s="84"/>
      <c r="AM52" s="84"/>
      <c r="AN52" s="87"/>
      <c r="AO52" s="86"/>
      <c r="AP52" s="84"/>
      <c r="AQ52" s="84"/>
      <c r="AR52" s="84"/>
      <c r="AS52" s="84"/>
      <c r="AT52" s="84"/>
      <c r="AU52" s="85"/>
      <c r="AV52" s="84"/>
      <c r="AW52" s="84"/>
      <c r="AX52" s="84"/>
      <c r="AY52" s="84"/>
      <c r="AZ52" s="84"/>
      <c r="BA52" s="84"/>
      <c r="BB52" s="85"/>
      <c r="BC52" s="84"/>
      <c r="BD52" s="84"/>
      <c r="BE52" s="84"/>
      <c r="BF52" s="84"/>
      <c r="BG52" s="84"/>
      <c r="BH52" s="84"/>
      <c r="BI52" s="85"/>
      <c r="BJ52" s="84"/>
      <c r="BK52" s="84"/>
      <c r="BL52" s="84"/>
      <c r="BM52" s="84"/>
      <c r="BN52" s="84"/>
      <c r="BO52" s="84"/>
      <c r="BP52" s="85"/>
      <c r="BQ52" s="84"/>
      <c r="BR52" s="84"/>
      <c r="BS52" s="84"/>
      <c r="BT52" s="84"/>
      <c r="BU52" s="84"/>
      <c r="BV52" s="84"/>
      <c r="BW52" s="85"/>
      <c r="BX52" s="12">
        <f>VLOOKUP(B52,'Employee Information'!$B$4:$Z$54,6,FALSE)*(BV52+BU52+BT52+BS52+BR52+BW52+BP52+BO52+BN52+BM52+BL52+BK52+BI52+BH52+BG52+BF52+BE52+BD52+BB52+BA52+AZ52+AY52+AX52+AW52+AU52+AT52+AS52+AR52+AQ52+AP52+AN52+AM52+AL52+AK52+AJ52+AI52+AG52+AF52+AE52+AD52+AC52+AB52+Z52+Y52+X52+W52+V52+U52+S52+R52+Q52+P52+O52+N52+L52+K52+J52+I52+H52+G52)</f>
        <v>0</v>
      </c>
    </row>
    <row r="53" spans="2:76" x14ac:dyDescent="0.2">
      <c r="B53" s="115">
        <v>49</v>
      </c>
      <c r="C53" s="118">
        <f>VLOOKUP(B53,'Employee Information'!$B$6:$Z$54,2,FALSE)</f>
        <v>0</v>
      </c>
      <c r="D53" s="103">
        <f>VLOOKUP(B53,'Employee Information'!$B$6:$Z$54,3,FALSE)</f>
        <v>0</v>
      </c>
      <c r="E53" s="104">
        <f t="shared" ref="E53:E62" si="2">SUM(F53:BW53)</f>
        <v>0</v>
      </c>
      <c r="F53" s="108"/>
      <c r="G53" s="108"/>
      <c r="H53" s="108"/>
      <c r="I53" s="108"/>
      <c r="J53" s="108"/>
      <c r="K53" s="108"/>
      <c r="L53" s="109"/>
      <c r="M53" s="108"/>
      <c r="N53" s="108"/>
      <c r="O53" s="108"/>
      <c r="P53" s="108"/>
      <c r="Q53" s="108"/>
      <c r="R53" s="108"/>
      <c r="S53" s="109"/>
      <c r="T53" s="108"/>
      <c r="U53" s="108"/>
      <c r="V53" s="108"/>
      <c r="W53" s="108"/>
      <c r="X53" s="108"/>
      <c r="Y53" s="108"/>
      <c r="Z53" s="109"/>
      <c r="AA53" s="108"/>
      <c r="AB53" s="108"/>
      <c r="AC53" s="108"/>
      <c r="AD53" s="108"/>
      <c r="AE53" s="108"/>
      <c r="AF53" s="108"/>
      <c r="AG53" s="109"/>
      <c r="AH53" s="108"/>
      <c r="AI53" s="108"/>
      <c r="AJ53" s="108"/>
      <c r="AK53" s="108"/>
      <c r="AL53" s="108"/>
      <c r="AM53" s="108"/>
      <c r="AN53" s="110"/>
      <c r="AO53" s="111"/>
      <c r="AP53" s="108"/>
      <c r="AQ53" s="108"/>
      <c r="AR53" s="108"/>
      <c r="AS53" s="108"/>
      <c r="AT53" s="108"/>
      <c r="AU53" s="109"/>
      <c r="AV53" s="108"/>
      <c r="AW53" s="108"/>
      <c r="AX53" s="108"/>
      <c r="AY53" s="108"/>
      <c r="AZ53" s="108"/>
      <c r="BA53" s="108"/>
      <c r="BB53" s="109"/>
      <c r="BC53" s="108"/>
      <c r="BD53" s="108"/>
      <c r="BE53" s="108"/>
      <c r="BF53" s="108"/>
      <c r="BG53" s="108"/>
      <c r="BH53" s="108"/>
      <c r="BI53" s="109"/>
      <c r="BJ53" s="108"/>
      <c r="BK53" s="108"/>
      <c r="BL53" s="108"/>
      <c r="BM53" s="108"/>
      <c r="BN53" s="108"/>
      <c r="BO53" s="108"/>
      <c r="BP53" s="109"/>
      <c r="BQ53" s="108"/>
      <c r="BR53" s="108"/>
      <c r="BS53" s="108"/>
      <c r="BT53" s="108"/>
      <c r="BU53" s="108"/>
      <c r="BV53" s="108"/>
      <c r="BW53" s="109"/>
      <c r="BX53" s="12">
        <f>VLOOKUP(B53,'Employee Information'!$B$4:$Z$54,6,FALSE)*(BV53+BU53+BT53+BS53+BR53+BW53+BP53+BO53+BN53+BM53+BL53+BK53+BI53+BH53+BG53+BF53+BE53+BD53+BB53+BA53+AZ53+AY53+AX53+AW53+AU53+AT53+AS53+AR53+AQ53+AP53+AN53+AM53+AL53+AK53+AJ53+AI53+AG53+AF53+AE53+AD53+AC53+AB53+Z53+Y53+X53+W53+V53+U53+S53+R53+Q53+P53+O53+N53+L53+K53+J53+I53+H53+G53)</f>
        <v>0</v>
      </c>
    </row>
    <row r="54" spans="2:76" x14ac:dyDescent="0.2">
      <c r="B54" s="114">
        <v>50</v>
      </c>
      <c r="C54" s="117">
        <f>VLOOKUP(B54,'Employee Information'!$B$6:$Z$85,2,FALSE)</f>
        <v>0</v>
      </c>
      <c r="D54" s="89">
        <f>VLOOKUP(B54,'Employee Information'!$B$6:$Z$85,3,FALSE)</f>
        <v>0</v>
      </c>
      <c r="E54" s="90">
        <f t="shared" ref="E54:E61" si="3">SUM(F54:BW54)</f>
        <v>0</v>
      </c>
      <c r="F54" s="84"/>
      <c r="G54" s="84"/>
      <c r="H54" s="84"/>
      <c r="I54" s="84"/>
      <c r="J54" s="84"/>
      <c r="K54" s="84"/>
      <c r="L54" s="85"/>
      <c r="M54" s="84"/>
      <c r="N54" s="84"/>
      <c r="O54" s="84"/>
      <c r="P54" s="84"/>
      <c r="Q54" s="84"/>
      <c r="R54" s="84"/>
      <c r="S54" s="85"/>
      <c r="T54" s="84"/>
      <c r="U54" s="84"/>
      <c r="V54" s="84"/>
      <c r="W54" s="84"/>
      <c r="X54" s="84"/>
      <c r="Y54" s="84"/>
      <c r="Z54" s="85"/>
      <c r="AA54" s="84"/>
      <c r="AB54" s="84"/>
      <c r="AC54" s="84"/>
      <c r="AD54" s="84"/>
      <c r="AE54" s="84"/>
      <c r="AF54" s="84"/>
      <c r="AG54" s="85"/>
      <c r="AH54" s="84"/>
      <c r="AI54" s="84"/>
      <c r="AJ54" s="84"/>
      <c r="AK54" s="84"/>
      <c r="AL54" s="84"/>
      <c r="AM54" s="84"/>
      <c r="AN54" s="87"/>
      <c r="AO54" s="86"/>
      <c r="AP54" s="84"/>
      <c r="AQ54" s="84"/>
      <c r="AR54" s="84"/>
      <c r="AS54" s="84"/>
      <c r="AT54" s="84"/>
      <c r="AU54" s="85"/>
      <c r="AV54" s="84"/>
      <c r="AW54" s="84"/>
      <c r="AX54" s="84"/>
      <c r="AY54" s="84"/>
      <c r="AZ54" s="84"/>
      <c r="BA54" s="84"/>
      <c r="BB54" s="85"/>
      <c r="BC54" s="84"/>
      <c r="BD54" s="84"/>
      <c r="BE54" s="84"/>
      <c r="BF54" s="84"/>
      <c r="BG54" s="84"/>
      <c r="BH54" s="84"/>
      <c r="BI54" s="85"/>
      <c r="BJ54" s="84"/>
      <c r="BK54" s="84"/>
      <c r="BL54" s="84"/>
      <c r="BM54" s="84"/>
      <c r="BN54" s="84"/>
      <c r="BO54" s="84"/>
      <c r="BP54" s="85"/>
      <c r="BQ54" s="84"/>
      <c r="BR54" s="84"/>
      <c r="BS54" s="84"/>
      <c r="BT54" s="84"/>
      <c r="BU54" s="84"/>
      <c r="BV54" s="84"/>
      <c r="BW54" s="85"/>
      <c r="BX54" s="88">
        <f>VLOOKUP(B54,'Employee Information'!$B$4:$Z$85,6,FALSE)*(BV54+BU54+BT54+BS54+BR54+BW54+BP54+BO54+BN54+BM54+BL54+BK54+BI54+BH54+BG54+BF54+BE54+BD54+BB54+BA54+AZ54+AY54+AX54+AW54+AU54+AT54+AS54+AR54+AQ54+AP54+AN54+AM54+AL54+AK54+AJ54+AI54+AG54+AF54+AE54+AD54+AC54+AB54+Z54+Y54+X54+W54+V54+U54+S54+R54+Q54+P54+O54+N54+L54+K54+J54+I54+H54+G54)</f>
        <v>0</v>
      </c>
    </row>
    <row r="55" spans="2:76" x14ac:dyDescent="0.2">
      <c r="B55" s="115">
        <v>51</v>
      </c>
      <c r="C55" s="118">
        <f>VLOOKUP(B55,'Employee Information'!$B$6:$Z$85,2,FALSE)</f>
        <v>0</v>
      </c>
      <c r="D55" s="103">
        <f>VLOOKUP(B55,'Employee Information'!$B$6:$Z$85,3,FALSE)</f>
        <v>0</v>
      </c>
      <c r="E55" s="104">
        <f t="shared" si="3"/>
        <v>0</v>
      </c>
      <c r="F55" s="108"/>
      <c r="G55" s="108"/>
      <c r="H55" s="108"/>
      <c r="I55" s="108"/>
      <c r="J55" s="108"/>
      <c r="K55" s="108"/>
      <c r="L55" s="109"/>
      <c r="M55" s="108"/>
      <c r="N55" s="108"/>
      <c r="O55" s="108"/>
      <c r="P55" s="108"/>
      <c r="Q55" s="108"/>
      <c r="R55" s="108"/>
      <c r="S55" s="109"/>
      <c r="T55" s="108"/>
      <c r="U55" s="108"/>
      <c r="V55" s="108"/>
      <c r="W55" s="108"/>
      <c r="X55" s="108"/>
      <c r="Y55" s="108"/>
      <c r="Z55" s="109"/>
      <c r="AA55" s="108"/>
      <c r="AB55" s="108"/>
      <c r="AC55" s="108"/>
      <c r="AD55" s="108"/>
      <c r="AE55" s="108"/>
      <c r="AF55" s="108"/>
      <c r="AG55" s="109"/>
      <c r="AH55" s="108"/>
      <c r="AI55" s="108"/>
      <c r="AJ55" s="108"/>
      <c r="AK55" s="108"/>
      <c r="AL55" s="108"/>
      <c r="AM55" s="108"/>
      <c r="AN55" s="110"/>
      <c r="AO55" s="111"/>
      <c r="AP55" s="108"/>
      <c r="AQ55" s="108"/>
      <c r="AR55" s="108"/>
      <c r="AS55" s="108"/>
      <c r="AT55" s="108"/>
      <c r="AU55" s="109"/>
      <c r="AV55" s="108"/>
      <c r="AW55" s="108"/>
      <c r="AX55" s="108"/>
      <c r="AY55" s="108"/>
      <c r="AZ55" s="108"/>
      <c r="BA55" s="108"/>
      <c r="BB55" s="109"/>
      <c r="BC55" s="108"/>
      <c r="BD55" s="108"/>
      <c r="BE55" s="108"/>
      <c r="BF55" s="108"/>
      <c r="BG55" s="108"/>
      <c r="BH55" s="108"/>
      <c r="BI55" s="109"/>
      <c r="BJ55" s="108"/>
      <c r="BK55" s="108"/>
      <c r="BL55" s="108"/>
      <c r="BM55" s="108"/>
      <c r="BN55" s="108"/>
      <c r="BO55" s="108"/>
      <c r="BP55" s="109"/>
      <c r="BQ55" s="108"/>
      <c r="BR55" s="108"/>
      <c r="BS55" s="108"/>
      <c r="BT55" s="108"/>
      <c r="BU55" s="108"/>
      <c r="BV55" s="108"/>
      <c r="BW55" s="109"/>
      <c r="BX55" s="88">
        <f>VLOOKUP(B55,'Employee Information'!$B$4:$Z$85,6,FALSE)*(BV55+BU55+BT55+BS55+BR55+BW55+BP55+BO55+BN55+BM55+BL55+BK55+BI55+BH55+BG55+BF55+BE55+BD55+BB55+BA55+AZ55+AY55+AX55+AW55+AU55+AT55+AS55+AR55+AQ55+AP55+AN55+AM55+AL55+AK55+AJ55+AI55+AG55+AF55+AE55+AD55+AC55+AB55+Z55+Y55+X55+W55+V55+U55+S55+R55+Q55+P55+O55+N55+L55+K55+J55+I55+H55+G55)</f>
        <v>0</v>
      </c>
    </row>
    <row r="56" spans="2:76" x14ac:dyDescent="0.2">
      <c r="B56" s="114">
        <v>52</v>
      </c>
      <c r="C56" s="117">
        <f>VLOOKUP(B56,'Employee Information'!$B$6:$Z$85,2,FALSE)</f>
        <v>0</v>
      </c>
      <c r="D56" s="89">
        <f>VLOOKUP(B56,'Employee Information'!$B$6:$Z$85,3,FALSE)</f>
        <v>0</v>
      </c>
      <c r="E56" s="90">
        <f t="shared" si="3"/>
        <v>0</v>
      </c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5"/>
      <c r="T56" s="84"/>
      <c r="U56" s="84"/>
      <c r="V56" s="84"/>
      <c r="W56" s="84"/>
      <c r="X56" s="84"/>
      <c r="Y56" s="84"/>
      <c r="Z56" s="85"/>
      <c r="AA56" s="84"/>
      <c r="AB56" s="84"/>
      <c r="AC56" s="84"/>
      <c r="AD56" s="84"/>
      <c r="AE56" s="84"/>
      <c r="AF56" s="84"/>
      <c r="AG56" s="85"/>
      <c r="AH56" s="84"/>
      <c r="AI56" s="84"/>
      <c r="AJ56" s="84"/>
      <c r="AK56" s="84"/>
      <c r="AL56" s="84"/>
      <c r="AM56" s="84"/>
      <c r="AN56" s="87"/>
      <c r="AO56" s="86"/>
      <c r="AP56" s="84"/>
      <c r="AQ56" s="84"/>
      <c r="AR56" s="84"/>
      <c r="AS56" s="84"/>
      <c r="AT56" s="84"/>
      <c r="AU56" s="85"/>
      <c r="AV56" s="84"/>
      <c r="AW56" s="84"/>
      <c r="AX56" s="84"/>
      <c r="AY56" s="84"/>
      <c r="AZ56" s="84"/>
      <c r="BA56" s="84"/>
      <c r="BB56" s="85"/>
      <c r="BC56" s="84"/>
      <c r="BD56" s="84"/>
      <c r="BE56" s="84"/>
      <c r="BF56" s="84"/>
      <c r="BG56" s="84"/>
      <c r="BH56" s="84"/>
      <c r="BI56" s="85"/>
      <c r="BJ56" s="84"/>
      <c r="BK56" s="84"/>
      <c r="BL56" s="84"/>
      <c r="BM56" s="84"/>
      <c r="BN56" s="84"/>
      <c r="BO56" s="84"/>
      <c r="BP56" s="85"/>
      <c r="BQ56" s="84"/>
      <c r="BR56" s="84"/>
      <c r="BS56" s="84"/>
      <c r="BT56" s="84"/>
      <c r="BU56" s="84"/>
      <c r="BV56" s="84"/>
      <c r="BW56" s="85"/>
      <c r="BX56" s="88">
        <f>VLOOKUP(B56,'Employee Information'!$B$4:$Z$85,6,FALSE)*(BV56+BU56+BT56+BS56+BR56+BW56+BP56+BO56+BN56+BM56+BL56+BK56+BI56+BH56+BG56+BF56+BE56+BD56+BB56+BA56+AZ56+AY56+AX56+AW56+AU56+AT56+AS56+AR56+AQ56+AP56+AN56+AM56+AL56+AK56+AJ56+AI56+AG56+AF56+AE56+AD56+AC56+AB56+Z56+Y56+X56+W56+V56+U56+S56+R56+Q56+P56+O56+N56+L56+K56+J56+I56+H56+G56)</f>
        <v>0</v>
      </c>
    </row>
    <row r="57" spans="2:76" x14ac:dyDescent="0.2">
      <c r="B57" s="115">
        <v>53</v>
      </c>
      <c r="C57" s="118">
        <f>VLOOKUP(B57,'Employee Information'!$B$6:$Z$85,2,FALSE)</f>
        <v>0</v>
      </c>
      <c r="D57" s="103">
        <f>VLOOKUP(B57,'Employee Information'!$B$6:$Z$85,3,FALSE)</f>
        <v>0</v>
      </c>
      <c r="E57" s="104">
        <f t="shared" si="3"/>
        <v>0</v>
      </c>
      <c r="F57" s="108"/>
      <c r="G57" s="108"/>
      <c r="H57" s="108"/>
      <c r="I57" s="108"/>
      <c r="J57" s="108"/>
      <c r="K57" s="108"/>
      <c r="L57" s="109"/>
      <c r="M57" s="108"/>
      <c r="N57" s="108"/>
      <c r="O57" s="108"/>
      <c r="P57" s="108"/>
      <c r="Q57" s="108"/>
      <c r="R57" s="108"/>
      <c r="S57" s="109"/>
      <c r="T57" s="108"/>
      <c r="U57" s="108"/>
      <c r="V57" s="108"/>
      <c r="W57" s="108"/>
      <c r="X57" s="108"/>
      <c r="Y57" s="108"/>
      <c r="Z57" s="109"/>
      <c r="AA57" s="108"/>
      <c r="AB57" s="108"/>
      <c r="AC57" s="108"/>
      <c r="AD57" s="108"/>
      <c r="AE57" s="108"/>
      <c r="AF57" s="108"/>
      <c r="AG57" s="109"/>
      <c r="AH57" s="108"/>
      <c r="AI57" s="108"/>
      <c r="AJ57" s="108"/>
      <c r="AK57" s="108"/>
      <c r="AL57" s="108"/>
      <c r="AM57" s="108"/>
      <c r="AN57" s="110"/>
      <c r="AO57" s="111"/>
      <c r="AP57" s="108"/>
      <c r="AQ57" s="108"/>
      <c r="AR57" s="108"/>
      <c r="AS57" s="108"/>
      <c r="AT57" s="108"/>
      <c r="AU57" s="109"/>
      <c r="AV57" s="108"/>
      <c r="AW57" s="108"/>
      <c r="AX57" s="108"/>
      <c r="AY57" s="108"/>
      <c r="AZ57" s="108"/>
      <c r="BA57" s="108"/>
      <c r="BB57" s="109"/>
      <c r="BC57" s="108"/>
      <c r="BD57" s="108"/>
      <c r="BE57" s="108"/>
      <c r="BF57" s="108"/>
      <c r="BG57" s="108"/>
      <c r="BH57" s="108"/>
      <c r="BI57" s="109"/>
      <c r="BJ57" s="108"/>
      <c r="BK57" s="108"/>
      <c r="BL57" s="108"/>
      <c r="BM57" s="108"/>
      <c r="BN57" s="108"/>
      <c r="BO57" s="108"/>
      <c r="BP57" s="109"/>
      <c r="BQ57" s="108"/>
      <c r="BR57" s="108"/>
      <c r="BS57" s="108"/>
      <c r="BT57" s="108"/>
      <c r="BU57" s="108"/>
      <c r="BV57" s="108"/>
      <c r="BW57" s="109"/>
      <c r="BX57" s="88">
        <f>VLOOKUP(B57,'Employee Information'!$B$4:$Z$85,6,FALSE)*(BV57+BU57+BT57+BS57+BR57+BW57+BP57+BO57+BN57+BM57+BL57+BK57+BI57+BH57+BG57+BF57+BE57+BD57+BB57+BA57+AZ57+AY57+AX57+AW57+AU57+AT57+AS57+AR57+AQ57+AP57+AN57+AM57+AL57+AK57+AJ57+AI57+AG57+AF57+AE57+AD57+AC57+AB57+Z57+Y57+X57+W57+V57+U57+S57+R57+Q57+P57+O57+N57+L57+K57+J57+I57+H57+G57)</f>
        <v>0</v>
      </c>
    </row>
    <row r="58" spans="2:76" x14ac:dyDescent="0.2">
      <c r="B58" s="114">
        <v>54</v>
      </c>
      <c r="C58" s="117">
        <f>VLOOKUP(B58,'Employee Information'!$B$6:$Z$85,2,FALSE)</f>
        <v>0</v>
      </c>
      <c r="D58" s="89">
        <f>VLOOKUP(B58,'Employee Information'!$B$6:$Z$85,3,FALSE)</f>
        <v>0</v>
      </c>
      <c r="E58" s="90">
        <f t="shared" si="3"/>
        <v>0</v>
      </c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5"/>
      <c r="T58" s="84"/>
      <c r="U58" s="84"/>
      <c r="V58" s="84"/>
      <c r="W58" s="84"/>
      <c r="X58" s="84"/>
      <c r="Y58" s="84"/>
      <c r="Z58" s="85"/>
      <c r="AA58" s="84"/>
      <c r="AB58" s="84"/>
      <c r="AC58" s="84"/>
      <c r="AD58" s="84"/>
      <c r="AE58" s="84"/>
      <c r="AF58" s="84"/>
      <c r="AG58" s="85"/>
      <c r="AH58" s="84"/>
      <c r="AI58" s="84"/>
      <c r="AJ58" s="84"/>
      <c r="AK58" s="84"/>
      <c r="AL58" s="84"/>
      <c r="AM58" s="84"/>
      <c r="AN58" s="87"/>
      <c r="AO58" s="86"/>
      <c r="AP58" s="84"/>
      <c r="AQ58" s="84"/>
      <c r="AR58" s="84"/>
      <c r="AS58" s="84"/>
      <c r="AT58" s="84"/>
      <c r="AU58" s="85"/>
      <c r="AV58" s="84"/>
      <c r="AW58" s="84"/>
      <c r="AX58" s="84"/>
      <c r="AY58" s="84"/>
      <c r="AZ58" s="84"/>
      <c r="BA58" s="84"/>
      <c r="BB58" s="85"/>
      <c r="BC58" s="84"/>
      <c r="BD58" s="84"/>
      <c r="BE58" s="84"/>
      <c r="BF58" s="84"/>
      <c r="BG58" s="84"/>
      <c r="BH58" s="84"/>
      <c r="BI58" s="85"/>
      <c r="BJ58" s="84"/>
      <c r="BK58" s="84"/>
      <c r="BL58" s="84"/>
      <c r="BM58" s="84"/>
      <c r="BN58" s="84"/>
      <c r="BO58" s="84"/>
      <c r="BP58" s="85"/>
      <c r="BQ58" s="84"/>
      <c r="BR58" s="84"/>
      <c r="BS58" s="84"/>
      <c r="BT58" s="84"/>
      <c r="BU58" s="84"/>
      <c r="BV58" s="84"/>
      <c r="BW58" s="85"/>
      <c r="BX58" s="88">
        <f>VLOOKUP(B58,'Employee Information'!$B$4:$Z$85,6,FALSE)*(BV58+BU58+BT58+BS58+BR58+BW58+BP58+BO58+BN58+BM58+BL58+BK58+BI58+BH58+BG58+BF58+BE58+BD58+BB58+BA58+AZ58+AY58+AX58+AW58+AU58+AT58+AS58+AR58+AQ58+AP58+AN58+AM58+AL58+AK58+AJ58+AI58+AG58+AF58+AE58+AD58+AC58+AB58+Z58+Y58+X58+W58+V58+U58+S58+R58+Q58+P58+O58+N58+L58+K58+J58+I58+H58+G58)</f>
        <v>0</v>
      </c>
    </row>
    <row r="59" spans="2:76" x14ac:dyDescent="0.2">
      <c r="B59" s="115">
        <v>55</v>
      </c>
      <c r="C59" s="118">
        <f>VLOOKUP(B59,'Employee Information'!$B$6:$Z$85,2,FALSE)</f>
        <v>0</v>
      </c>
      <c r="D59" s="103">
        <f>VLOOKUP(B59,'Employee Information'!$B$6:$Z$85,3,FALSE)</f>
        <v>0</v>
      </c>
      <c r="E59" s="104">
        <f t="shared" si="3"/>
        <v>0</v>
      </c>
      <c r="F59" s="108"/>
      <c r="G59" s="108"/>
      <c r="H59" s="108"/>
      <c r="I59" s="108"/>
      <c r="J59" s="108"/>
      <c r="K59" s="108"/>
      <c r="L59" s="109"/>
      <c r="M59" s="108"/>
      <c r="N59" s="108"/>
      <c r="O59" s="108"/>
      <c r="P59" s="108"/>
      <c r="Q59" s="108"/>
      <c r="R59" s="108"/>
      <c r="S59" s="109"/>
      <c r="T59" s="108"/>
      <c r="U59" s="108"/>
      <c r="V59" s="108"/>
      <c r="W59" s="108"/>
      <c r="X59" s="108"/>
      <c r="Y59" s="108"/>
      <c r="Z59" s="109"/>
      <c r="AA59" s="108"/>
      <c r="AB59" s="108"/>
      <c r="AC59" s="108"/>
      <c r="AD59" s="108"/>
      <c r="AE59" s="108"/>
      <c r="AF59" s="108"/>
      <c r="AG59" s="109"/>
      <c r="AH59" s="108"/>
      <c r="AI59" s="108"/>
      <c r="AJ59" s="108"/>
      <c r="AK59" s="108"/>
      <c r="AL59" s="108"/>
      <c r="AM59" s="108"/>
      <c r="AN59" s="110"/>
      <c r="AO59" s="111"/>
      <c r="AP59" s="108"/>
      <c r="AQ59" s="108"/>
      <c r="AR59" s="108"/>
      <c r="AS59" s="108"/>
      <c r="AT59" s="108"/>
      <c r="AU59" s="109"/>
      <c r="AV59" s="108"/>
      <c r="AW59" s="108"/>
      <c r="AX59" s="108"/>
      <c r="AY59" s="108"/>
      <c r="AZ59" s="108"/>
      <c r="BA59" s="108"/>
      <c r="BB59" s="109"/>
      <c r="BC59" s="108"/>
      <c r="BD59" s="108"/>
      <c r="BE59" s="108"/>
      <c r="BF59" s="108"/>
      <c r="BG59" s="108"/>
      <c r="BH59" s="108"/>
      <c r="BI59" s="109"/>
      <c r="BJ59" s="108"/>
      <c r="BK59" s="108"/>
      <c r="BL59" s="108"/>
      <c r="BM59" s="108"/>
      <c r="BN59" s="108"/>
      <c r="BO59" s="108"/>
      <c r="BP59" s="109"/>
      <c r="BQ59" s="108"/>
      <c r="BR59" s="108"/>
      <c r="BS59" s="108"/>
      <c r="BT59" s="108"/>
      <c r="BU59" s="108"/>
      <c r="BV59" s="108"/>
      <c r="BW59" s="109"/>
      <c r="BX59" s="88">
        <f>VLOOKUP(B59,'Employee Information'!$B$4:$Z$85,6,FALSE)*(BV59+BU59+BT59+BS59+BR59+BW59+BP59+BO59+BN59+BM59+BL59+BK59+BI59+BH59+BG59+BF59+BE59+BD59+BB59+BA59+AZ59+AY59+AX59+AW59+AU59+AT59+AS59+AR59+AQ59+AP59+AN59+AM59+AL59+AK59+AJ59+AI59+AG59+AF59+AE59+AD59+AC59+AB59+Z59+Y59+X59+W59+V59+U59+S59+R59+Q59+P59+O59+N59+L59+K59+J59+I59+H59+G59)</f>
        <v>0</v>
      </c>
    </row>
    <row r="60" spans="2:76" x14ac:dyDescent="0.2">
      <c r="B60" s="114">
        <v>56</v>
      </c>
      <c r="C60" s="117">
        <f>VLOOKUP(B60,'Employee Information'!$B$6:$Z$85,2,FALSE)</f>
        <v>0</v>
      </c>
      <c r="D60" s="89">
        <f>VLOOKUP(B60,'Employee Information'!$B$6:$Z$85,3,FALSE)</f>
        <v>0</v>
      </c>
      <c r="E60" s="90">
        <f t="shared" si="3"/>
        <v>0</v>
      </c>
      <c r="F60" s="84"/>
      <c r="G60" s="84"/>
      <c r="H60" s="84"/>
      <c r="I60" s="84"/>
      <c r="J60" s="84"/>
      <c r="K60" s="84"/>
      <c r="L60" s="85"/>
      <c r="M60" s="84"/>
      <c r="N60" s="84"/>
      <c r="O60" s="84"/>
      <c r="P60" s="84"/>
      <c r="Q60" s="84"/>
      <c r="R60" s="84"/>
      <c r="S60" s="85"/>
      <c r="T60" s="84"/>
      <c r="U60" s="84"/>
      <c r="V60" s="84"/>
      <c r="W60" s="84"/>
      <c r="X60" s="84"/>
      <c r="Y60" s="84"/>
      <c r="Z60" s="85"/>
      <c r="AA60" s="84"/>
      <c r="AB60" s="84"/>
      <c r="AC60" s="84"/>
      <c r="AD60" s="84"/>
      <c r="AE60" s="84"/>
      <c r="AF60" s="84"/>
      <c r="AG60" s="85"/>
      <c r="AH60" s="84"/>
      <c r="AI60" s="84"/>
      <c r="AJ60" s="84"/>
      <c r="AK60" s="84"/>
      <c r="AL60" s="84"/>
      <c r="AM60" s="84"/>
      <c r="AN60" s="87"/>
      <c r="AO60" s="86"/>
      <c r="AP60" s="84"/>
      <c r="AQ60" s="84"/>
      <c r="AR60" s="84"/>
      <c r="AS60" s="84"/>
      <c r="AT60" s="84"/>
      <c r="AU60" s="85"/>
      <c r="AV60" s="84"/>
      <c r="AW60" s="84"/>
      <c r="AX60" s="84"/>
      <c r="AY60" s="84"/>
      <c r="AZ60" s="84"/>
      <c r="BA60" s="84"/>
      <c r="BB60" s="85"/>
      <c r="BC60" s="84"/>
      <c r="BD60" s="84"/>
      <c r="BE60" s="84"/>
      <c r="BF60" s="84"/>
      <c r="BG60" s="84"/>
      <c r="BH60" s="84"/>
      <c r="BI60" s="85"/>
      <c r="BJ60" s="84"/>
      <c r="BK60" s="84"/>
      <c r="BL60" s="84"/>
      <c r="BM60" s="84"/>
      <c r="BN60" s="84"/>
      <c r="BO60" s="84"/>
      <c r="BP60" s="85"/>
      <c r="BQ60" s="84"/>
      <c r="BR60" s="84"/>
      <c r="BS60" s="84"/>
      <c r="BT60" s="84"/>
      <c r="BU60" s="84"/>
      <c r="BV60" s="84"/>
      <c r="BW60" s="85"/>
      <c r="BX60" s="88">
        <f>VLOOKUP(B60,'Employee Information'!$B$4:$Z$85,6,FALSE)*(BV60+BU60+BT60+BS60+BR60+BW60+BP60+BO60+BN60+BM60+BL60+BK60+BI60+BH60+BG60+BF60+BE60+BD60+BB60+BA60+AZ60+AY60+AX60+AW60+AU60+AT60+AS60+AR60+AQ60+AP60+AN60+AM60+AL60+AK60+AJ60+AI60+AG60+AF60+AE60+AD60+AC60+AB60+Z60+Y60+X60+W60+V60+U60+S60+R60+Q60+P60+O60+N60+L60+K60+J60+I60+H60+G60)</f>
        <v>0</v>
      </c>
    </row>
    <row r="61" spans="2:76" x14ac:dyDescent="0.2">
      <c r="B61" s="115">
        <v>57</v>
      </c>
      <c r="C61" s="118">
        <f>VLOOKUP(B61,'Employee Information'!$B$6:$Z$85,2,FALSE)</f>
        <v>0</v>
      </c>
      <c r="D61" s="103">
        <f>VLOOKUP(B61,'Employee Information'!$B$6:$Z$85,3,FALSE)</f>
        <v>0</v>
      </c>
      <c r="E61" s="104">
        <f t="shared" si="3"/>
        <v>0</v>
      </c>
      <c r="F61" s="108"/>
      <c r="G61" s="108"/>
      <c r="H61" s="108"/>
      <c r="I61" s="108"/>
      <c r="J61" s="108"/>
      <c r="K61" s="108"/>
      <c r="L61" s="109"/>
      <c r="M61" s="108"/>
      <c r="N61" s="108"/>
      <c r="O61" s="108"/>
      <c r="P61" s="108"/>
      <c r="Q61" s="108"/>
      <c r="R61" s="108"/>
      <c r="S61" s="109"/>
      <c r="T61" s="108"/>
      <c r="U61" s="108"/>
      <c r="V61" s="108"/>
      <c r="W61" s="108"/>
      <c r="X61" s="108"/>
      <c r="Y61" s="108"/>
      <c r="Z61" s="109"/>
      <c r="AA61" s="108"/>
      <c r="AB61" s="108"/>
      <c r="AC61" s="108"/>
      <c r="AD61" s="108"/>
      <c r="AE61" s="108"/>
      <c r="AF61" s="108"/>
      <c r="AG61" s="109"/>
      <c r="AH61" s="108"/>
      <c r="AI61" s="108"/>
      <c r="AJ61" s="108"/>
      <c r="AK61" s="108"/>
      <c r="AL61" s="108"/>
      <c r="AM61" s="108"/>
      <c r="AN61" s="110"/>
      <c r="AO61" s="111"/>
      <c r="AP61" s="108"/>
      <c r="AQ61" s="108"/>
      <c r="AR61" s="108"/>
      <c r="AS61" s="108"/>
      <c r="AT61" s="108"/>
      <c r="AU61" s="109"/>
      <c r="AV61" s="108"/>
      <c r="AW61" s="108"/>
      <c r="AX61" s="108"/>
      <c r="AY61" s="108"/>
      <c r="AZ61" s="108"/>
      <c r="BA61" s="108"/>
      <c r="BB61" s="109"/>
      <c r="BC61" s="108"/>
      <c r="BD61" s="108"/>
      <c r="BE61" s="108"/>
      <c r="BF61" s="108"/>
      <c r="BG61" s="108"/>
      <c r="BH61" s="108"/>
      <c r="BI61" s="109"/>
      <c r="BJ61" s="108"/>
      <c r="BK61" s="108"/>
      <c r="BL61" s="108"/>
      <c r="BM61" s="108"/>
      <c r="BN61" s="108"/>
      <c r="BO61" s="108"/>
      <c r="BP61" s="109"/>
      <c r="BQ61" s="108"/>
      <c r="BR61" s="108"/>
      <c r="BS61" s="108"/>
      <c r="BT61" s="108"/>
      <c r="BU61" s="108"/>
      <c r="BV61" s="108"/>
      <c r="BW61" s="109"/>
      <c r="BX61" s="88">
        <f>VLOOKUP(B61,'Employee Information'!$B$4:$Z$85,6,FALSE)*(BV61+BU61+BT61+BS61+BR61+BW61+BP61+BO61+BN61+BM61+BL61+BK61+BI61+BH61+BG61+BF61+BE61+BD61+BB61+BA61+AZ61+AY61+AX61+AW61+AU61+AT61+AS61+AR61+AQ61+AP61+AN61+AM61+AL61+AK61+AJ61+AI61+AG61+AF61+AE61+AD61+AC61+AB61+Z61+Y61+X61+W61+V61+U61+S61+R61+Q61+P61+O61+N61+L61+K61+J61+I61+H61+G61)</f>
        <v>0</v>
      </c>
    </row>
    <row r="62" spans="2:76" x14ac:dyDescent="0.2">
      <c r="B62" s="114">
        <v>58</v>
      </c>
      <c r="C62" s="117">
        <f>VLOOKUP(B62,'Employee Information'!$B$6:$Z$85,2,FALSE)</f>
        <v>0</v>
      </c>
      <c r="D62" s="89">
        <f>VLOOKUP(B62,'Employee Information'!$B$6:$Z$85,3,FALSE)</f>
        <v>0</v>
      </c>
      <c r="E62" s="90">
        <f t="shared" si="2"/>
        <v>0</v>
      </c>
      <c r="F62" s="84"/>
      <c r="G62" s="84"/>
      <c r="H62" s="84"/>
      <c r="I62" s="84"/>
      <c r="J62" s="84"/>
      <c r="K62" s="84"/>
      <c r="L62" s="85"/>
      <c r="M62" s="84"/>
      <c r="N62" s="84"/>
      <c r="O62" s="84"/>
      <c r="P62" s="84"/>
      <c r="Q62" s="84"/>
      <c r="R62" s="84"/>
      <c r="S62" s="85"/>
      <c r="T62" s="84"/>
      <c r="U62" s="84"/>
      <c r="V62" s="84"/>
      <c r="W62" s="84"/>
      <c r="X62" s="84"/>
      <c r="Y62" s="84"/>
      <c r="Z62" s="85"/>
      <c r="AA62" s="84"/>
      <c r="AB62" s="84"/>
      <c r="AC62" s="84"/>
      <c r="AD62" s="84"/>
      <c r="AE62" s="84"/>
      <c r="AF62" s="84"/>
      <c r="AG62" s="85"/>
      <c r="AH62" s="84"/>
      <c r="AI62" s="84"/>
      <c r="AJ62" s="84"/>
      <c r="AK62" s="84"/>
      <c r="AL62" s="84"/>
      <c r="AM62" s="84"/>
      <c r="AN62" s="87"/>
      <c r="AO62" s="86"/>
      <c r="AP62" s="84"/>
      <c r="AQ62" s="84"/>
      <c r="AR62" s="84"/>
      <c r="AS62" s="84"/>
      <c r="AT62" s="84"/>
      <c r="AU62" s="85"/>
      <c r="AV62" s="84"/>
      <c r="AW62" s="84"/>
      <c r="AX62" s="84"/>
      <c r="AY62" s="84"/>
      <c r="AZ62" s="84"/>
      <c r="BA62" s="84"/>
      <c r="BB62" s="85"/>
      <c r="BC62" s="84"/>
      <c r="BD62" s="84"/>
      <c r="BE62" s="84"/>
      <c r="BF62" s="84"/>
      <c r="BG62" s="84"/>
      <c r="BH62" s="84"/>
      <c r="BI62" s="85"/>
      <c r="BJ62" s="84"/>
      <c r="BK62" s="84"/>
      <c r="BL62" s="84"/>
      <c r="BM62" s="84"/>
      <c r="BN62" s="84"/>
      <c r="BO62" s="84"/>
      <c r="BP62" s="85"/>
      <c r="BQ62" s="84"/>
      <c r="BR62" s="84"/>
      <c r="BS62" s="84"/>
      <c r="BT62" s="84"/>
      <c r="BU62" s="84"/>
      <c r="BV62" s="84"/>
      <c r="BW62" s="85"/>
      <c r="BX62" s="88">
        <f>VLOOKUP(B62,'Employee Information'!$B$4:$Z$85,6,FALSE)*(BV62+BU62+BT62+BS62+BR62+BW62+BP62+BO62+BN62+BM62+BL62+BK62+BI62+BH62+BG62+BF62+BE62+BD62+BB62+BA62+AZ62+AY62+AX62+AW62+AU62+AT62+AS62+AR62+AQ62+AP62+AN62+AM62+AL62+AK62+AJ62+AI62+AG62+AF62+AE62+AD62+AC62+AB62+Z62+Y62+X62+W62+V62+U62+S62+R62+Q62+P62+O62+N62+L62+K62+J62+I62+H62+G62)</f>
        <v>0</v>
      </c>
    </row>
    <row r="63" spans="2:76" x14ac:dyDescent="0.2">
      <c r="B63" s="115">
        <v>59</v>
      </c>
      <c r="C63" s="118">
        <f>VLOOKUP(B63,'Employee Information'!$B$6:$Z$85,2,FALSE)</f>
        <v>0</v>
      </c>
      <c r="D63" s="103">
        <f>VLOOKUP(B63,'Employee Information'!$B$6:$Z$85,3,FALSE)</f>
        <v>0</v>
      </c>
      <c r="E63" s="104">
        <f>SUM(F63:BW63)</f>
        <v>0</v>
      </c>
      <c r="F63" s="108"/>
      <c r="G63" s="108"/>
      <c r="H63" s="108"/>
      <c r="I63" s="108"/>
      <c r="J63" s="108"/>
      <c r="K63" s="108"/>
      <c r="L63" s="109"/>
      <c r="M63" s="108"/>
      <c r="N63" s="108"/>
      <c r="O63" s="108"/>
      <c r="P63" s="108"/>
      <c r="Q63" s="108"/>
      <c r="R63" s="108"/>
      <c r="S63" s="109"/>
      <c r="T63" s="108"/>
      <c r="U63" s="108"/>
      <c r="V63" s="108"/>
      <c r="W63" s="108"/>
      <c r="X63" s="108"/>
      <c r="Y63" s="108"/>
      <c r="Z63" s="109"/>
      <c r="AA63" s="108"/>
      <c r="AB63" s="108"/>
      <c r="AC63" s="108"/>
      <c r="AD63" s="108"/>
      <c r="AE63" s="108"/>
      <c r="AF63" s="108"/>
      <c r="AG63" s="109"/>
      <c r="AH63" s="108"/>
      <c r="AI63" s="108"/>
      <c r="AJ63" s="108"/>
      <c r="AK63" s="108"/>
      <c r="AL63" s="108"/>
      <c r="AM63" s="108"/>
      <c r="AN63" s="110"/>
      <c r="AO63" s="111"/>
      <c r="AP63" s="108"/>
      <c r="AQ63" s="108"/>
      <c r="AR63" s="108"/>
      <c r="AS63" s="108"/>
      <c r="AT63" s="108"/>
      <c r="AU63" s="109"/>
      <c r="AV63" s="108"/>
      <c r="AW63" s="108"/>
      <c r="AX63" s="108"/>
      <c r="AY63" s="108"/>
      <c r="AZ63" s="108"/>
      <c r="BA63" s="108"/>
      <c r="BB63" s="109"/>
      <c r="BC63" s="108"/>
      <c r="BD63" s="108"/>
      <c r="BE63" s="108"/>
      <c r="BF63" s="108"/>
      <c r="BG63" s="108"/>
      <c r="BH63" s="108"/>
      <c r="BI63" s="109"/>
      <c r="BJ63" s="108"/>
      <c r="BK63" s="108"/>
      <c r="BL63" s="108"/>
      <c r="BM63" s="108"/>
      <c r="BN63" s="108"/>
      <c r="BO63" s="108"/>
      <c r="BP63" s="109"/>
      <c r="BQ63" s="108"/>
      <c r="BR63" s="108"/>
      <c r="BS63" s="108"/>
      <c r="BT63" s="108"/>
      <c r="BU63" s="108"/>
      <c r="BV63" s="108"/>
      <c r="BW63" s="109"/>
      <c r="BX63" s="88">
        <f>VLOOKUP(B63,'Employee Information'!$B$4:$Z$85,6,FALSE)*(BV63+BU63+BT63+BS63+BR63+BW63+BP63+BO63+BN63+BM63+BL63+BK63+BI63+BH63+BG63+BF63+BE63+BD63+BB63+BA63+AZ63+AY63+AX63+AW63+AU63+AT63+AS63+AR63+AQ63+AP63+AN63+AM63+AL63+AK63+AJ63+AI63+AG63+AF63+AE63+AD63+AC63+AB63+Z63+Y63+X63+W63+V63+U63+S63+R63+Q63+P63+O63+N63+L63+K63+J63+I63+H63+G63)</f>
        <v>0</v>
      </c>
    </row>
    <row r="64" spans="2:76" x14ac:dyDescent="0.2">
      <c r="B64" s="114">
        <v>60</v>
      </c>
      <c r="C64" s="117">
        <f>VLOOKUP(B64,'Employee Information'!$B$6:$Z$85,2,FALSE)</f>
        <v>0</v>
      </c>
      <c r="D64" s="89">
        <f>VLOOKUP(B64,'Employee Information'!$B$6:$Z$85,3,FALSE)</f>
        <v>0</v>
      </c>
      <c r="E64" s="90">
        <f t="shared" ref="E64" si="4">SUM(F64:BW64)</f>
        <v>0</v>
      </c>
      <c r="F64" s="84"/>
      <c r="G64" s="84"/>
      <c r="H64" s="84"/>
      <c r="I64" s="84"/>
      <c r="J64" s="84"/>
      <c r="K64" s="84"/>
      <c r="L64" s="85"/>
      <c r="M64" s="84"/>
      <c r="N64" s="84"/>
      <c r="O64" s="84"/>
      <c r="P64" s="84"/>
      <c r="Q64" s="84"/>
      <c r="R64" s="84"/>
      <c r="S64" s="85"/>
      <c r="T64" s="84"/>
      <c r="U64" s="84"/>
      <c r="V64" s="84"/>
      <c r="W64" s="84"/>
      <c r="X64" s="84"/>
      <c r="Y64" s="84"/>
      <c r="Z64" s="85"/>
      <c r="AA64" s="84"/>
      <c r="AB64" s="84"/>
      <c r="AC64" s="84"/>
      <c r="AD64" s="84"/>
      <c r="AE64" s="84"/>
      <c r="AF64" s="84"/>
      <c r="AG64" s="85"/>
      <c r="AH64" s="84"/>
      <c r="AI64" s="84"/>
      <c r="AJ64" s="84"/>
      <c r="AK64" s="84"/>
      <c r="AL64" s="84"/>
      <c r="AM64" s="84"/>
      <c r="AN64" s="87"/>
      <c r="AO64" s="86"/>
      <c r="AP64" s="84"/>
      <c r="AQ64" s="84"/>
      <c r="AR64" s="84"/>
      <c r="AS64" s="84"/>
      <c r="AT64" s="84"/>
      <c r="AU64" s="85"/>
      <c r="AV64" s="84"/>
      <c r="AW64" s="84"/>
      <c r="AX64" s="84"/>
      <c r="AY64" s="84"/>
      <c r="AZ64" s="84"/>
      <c r="BA64" s="84"/>
      <c r="BB64" s="85"/>
      <c r="BC64" s="84"/>
      <c r="BD64" s="84"/>
      <c r="BE64" s="84"/>
      <c r="BF64" s="84"/>
      <c r="BG64" s="84"/>
      <c r="BH64" s="84"/>
      <c r="BI64" s="85"/>
      <c r="BJ64" s="84"/>
      <c r="BK64" s="84"/>
      <c r="BL64" s="84"/>
      <c r="BM64" s="84"/>
      <c r="BN64" s="84"/>
      <c r="BO64" s="84"/>
      <c r="BP64" s="85"/>
      <c r="BQ64" s="84"/>
      <c r="BR64" s="84"/>
      <c r="BS64" s="84"/>
      <c r="BT64" s="84"/>
      <c r="BU64" s="84"/>
      <c r="BV64" s="84"/>
      <c r="BW64" s="85"/>
      <c r="BX64" s="88">
        <f>VLOOKUP(B64,'Employee Information'!$B$4:$Z$85,6,FALSE)*(BV64+BU64+BT64+BS64+BR64+BW64+BP64+BO64+BN64+BM64+BL64+BK64+BI64+BH64+BG64+BF64+BE64+BD64+BB64+BA64+AZ64+AY64+AX64+AW64+AU64+AT64+AS64+AR64+AQ64+AP64+AN64+AM64+AL64+AK64+AJ64+AI64+AG64+AF64+AE64+AD64+AC64+AB64+Z64+Y64+X64+W64+V64+U64+S64+R64+Q64+P64+O64+N64+L64+K64+J64+I64+H64+G64)</f>
        <v>0</v>
      </c>
    </row>
    <row r="65" spans="2:76" x14ac:dyDescent="0.2">
      <c r="B65" s="115">
        <v>61</v>
      </c>
      <c r="C65" s="118">
        <f>VLOOKUP(B65,'Employee Information'!$B$6:$Z$85,2,FALSE)</f>
        <v>0</v>
      </c>
      <c r="D65" s="103">
        <f>VLOOKUP(B65,'Employee Information'!$B$6:$Z$85,3,FALSE)</f>
        <v>0</v>
      </c>
      <c r="E65" s="104">
        <f>SUM(F65:BW65)</f>
        <v>0</v>
      </c>
      <c r="F65" s="108"/>
      <c r="G65" s="108"/>
      <c r="H65" s="108"/>
      <c r="I65" s="108"/>
      <c r="J65" s="108"/>
      <c r="K65" s="108"/>
      <c r="L65" s="109"/>
      <c r="M65" s="108"/>
      <c r="N65" s="108"/>
      <c r="O65" s="108"/>
      <c r="P65" s="108"/>
      <c r="Q65" s="108"/>
      <c r="R65" s="108"/>
      <c r="S65" s="109"/>
      <c r="T65" s="108"/>
      <c r="U65" s="108"/>
      <c r="V65" s="108"/>
      <c r="W65" s="108"/>
      <c r="X65" s="108"/>
      <c r="Y65" s="108"/>
      <c r="Z65" s="109"/>
      <c r="AA65" s="108"/>
      <c r="AB65" s="108"/>
      <c r="AC65" s="108"/>
      <c r="AD65" s="108"/>
      <c r="AE65" s="108"/>
      <c r="AF65" s="108"/>
      <c r="AG65" s="109"/>
      <c r="AH65" s="108"/>
      <c r="AI65" s="108"/>
      <c r="AJ65" s="108"/>
      <c r="AK65" s="108"/>
      <c r="AL65" s="108"/>
      <c r="AM65" s="108"/>
      <c r="AN65" s="110"/>
      <c r="AO65" s="111"/>
      <c r="AP65" s="108"/>
      <c r="AQ65" s="108"/>
      <c r="AR65" s="108"/>
      <c r="AS65" s="108"/>
      <c r="AT65" s="108"/>
      <c r="AU65" s="109"/>
      <c r="AV65" s="108"/>
      <c r="AW65" s="108"/>
      <c r="AX65" s="108"/>
      <c r="AY65" s="108"/>
      <c r="AZ65" s="108"/>
      <c r="BA65" s="108"/>
      <c r="BB65" s="109"/>
      <c r="BC65" s="108"/>
      <c r="BD65" s="108"/>
      <c r="BE65" s="108"/>
      <c r="BF65" s="108"/>
      <c r="BG65" s="108"/>
      <c r="BH65" s="108"/>
      <c r="BI65" s="109"/>
      <c r="BJ65" s="108"/>
      <c r="BK65" s="108"/>
      <c r="BL65" s="108"/>
      <c r="BM65" s="108"/>
      <c r="BN65" s="108"/>
      <c r="BO65" s="108"/>
      <c r="BP65" s="109"/>
      <c r="BQ65" s="108"/>
      <c r="BR65" s="108"/>
      <c r="BS65" s="108"/>
      <c r="BT65" s="108"/>
      <c r="BU65" s="108"/>
      <c r="BV65" s="108"/>
      <c r="BW65" s="109"/>
      <c r="BX65" s="88">
        <f>VLOOKUP(B65,'Employee Information'!$B$4:$Z$85,6,FALSE)*(BV65+BU65+BT65+BS65+BR65+BW65+BP65+BO65+BN65+BM65+BL65+BK65+BI65+BH65+BG65+BF65+BE65+BD65+BB65+BA65+AZ65+AY65+AX65+AW65+AU65+AT65+AS65+AR65+AQ65+AP65+AN65+AM65+AL65+AK65+AJ65+AI65+AG65+AF65+AE65+AD65+AC65+AB65+Z65+Y65+X65+W65+V65+U65+S65+R65+Q65+P65+O65+N65+L65+K65+J65+I65+H65+G65)</f>
        <v>0</v>
      </c>
    </row>
    <row r="66" spans="2:76" x14ac:dyDescent="0.2">
      <c r="B66" s="114">
        <v>62</v>
      </c>
      <c r="C66" s="117">
        <f>VLOOKUP(B66,'Employee Information'!$B$6:$Z$85,2,FALSE)</f>
        <v>0</v>
      </c>
      <c r="D66" s="89">
        <f>VLOOKUP(B66,'Employee Information'!$B$6:$Z$85,3,FALSE)</f>
        <v>0</v>
      </c>
      <c r="E66" s="90">
        <f t="shared" ref="E66" si="5">SUM(F66:BW66)</f>
        <v>0</v>
      </c>
      <c r="F66" s="84"/>
      <c r="G66" s="84"/>
      <c r="H66" s="84"/>
      <c r="I66" s="84"/>
      <c r="J66" s="84"/>
      <c r="K66" s="84"/>
      <c r="L66" s="85"/>
      <c r="M66" s="84"/>
      <c r="N66" s="84"/>
      <c r="O66" s="84"/>
      <c r="P66" s="84"/>
      <c r="Q66" s="84"/>
      <c r="R66" s="84"/>
      <c r="S66" s="85"/>
      <c r="T66" s="84"/>
      <c r="U66" s="84"/>
      <c r="V66" s="84"/>
      <c r="W66" s="84"/>
      <c r="X66" s="84"/>
      <c r="Y66" s="84"/>
      <c r="Z66" s="85"/>
      <c r="AA66" s="84"/>
      <c r="AB66" s="84"/>
      <c r="AC66" s="84"/>
      <c r="AD66" s="84"/>
      <c r="AE66" s="84"/>
      <c r="AF66" s="84"/>
      <c r="AG66" s="85"/>
      <c r="AH66" s="84"/>
      <c r="AI66" s="84"/>
      <c r="AJ66" s="84"/>
      <c r="AK66" s="84"/>
      <c r="AL66" s="84"/>
      <c r="AM66" s="84"/>
      <c r="AN66" s="87"/>
      <c r="AO66" s="86"/>
      <c r="AP66" s="84"/>
      <c r="AQ66" s="84"/>
      <c r="AR66" s="84"/>
      <c r="AS66" s="84"/>
      <c r="AT66" s="84"/>
      <c r="AU66" s="85"/>
      <c r="AV66" s="84"/>
      <c r="AW66" s="84"/>
      <c r="AX66" s="84"/>
      <c r="AY66" s="84"/>
      <c r="AZ66" s="84"/>
      <c r="BA66" s="84"/>
      <c r="BB66" s="85"/>
      <c r="BC66" s="84"/>
      <c r="BD66" s="84"/>
      <c r="BE66" s="84"/>
      <c r="BF66" s="84"/>
      <c r="BG66" s="84"/>
      <c r="BH66" s="84"/>
      <c r="BI66" s="85"/>
      <c r="BJ66" s="84"/>
      <c r="BK66" s="84"/>
      <c r="BL66" s="84"/>
      <c r="BM66" s="84"/>
      <c r="BN66" s="84"/>
      <c r="BO66" s="84"/>
      <c r="BP66" s="85"/>
      <c r="BQ66" s="84"/>
      <c r="BR66" s="84"/>
      <c r="BS66" s="84"/>
      <c r="BT66" s="84"/>
      <c r="BU66" s="84"/>
      <c r="BV66" s="84"/>
      <c r="BW66" s="85"/>
      <c r="BX66" s="88">
        <f>VLOOKUP(B66,'Employee Information'!$B$4:$Z$85,6,FALSE)*(BV66+BU66+BT66+BS66+BR66+BW66+BP66+BO66+BN66+BM66+BL66+BK66+BI66+BH66+BG66+BF66+BE66+BD66+BB66+BA66+AZ66+AY66+AX66+AW66+AU66+AT66+AS66+AR66+AQ66+AP66+AN66+AM66+AL66+AK66+AJ66+AI66+AG66+AF66+AE66+AD66+AC66+AB66+Z66+Y66+X66+W66+V66+U66+S66+R66+Q66+P66+O66+N66+L66+K66+J66+I66+H66+G66)</f>
        <v>0</v>
      </c>
    </row>
    <row r="67" spans="2:76" x14ac:dyDescent="0.2">
      <c r="B67" s="115">
        <v>63</v>
      </c>
      <c r="C67" s="118">
        <f>VLOOKUP(B67,'Employee Information'!$B$6:$Z$85,2,FALSE)</f>
        <v>0</v>
      </c>
      <c r="D67" s="103">
        <f>VLOOKUP(B67,'Employee Information'!$B$6:$Z$85,3,FALSE)</f>
        <v>0</v>
      </c>
      <c r="E67" s="104">
        <f>SUM(F67:BW67)</f>
        <v>0</v>
      </c>
      <c r="F67" s="108"/>
      <c r="G67" s="108"/>
      <c r="H67" s="108"/>
      <c r="I67" s="108"/>
      <c r="J67" s="108"/>
      <c r="K67" s="108"/>
      <c r="L67" s="109"/>
      <c r="M67" s="108"/>
      <c r="N67" s="108"/>
      <c r="O67" s="108"/>
      <c r="P67" s="108"/>
      <c r="Q67" s="108"/>
      <c r="R67" s="108"/>
      <c r="S67" s="109"/>
      <c r="T67" s="108"/>
      <c r="U67" s="108"/>
      <c r="V67" s="108"/>
      <c r="W67" s="108"/>
      <c r="X67" s="108"/>
      <c r="Y67" s="108"/>
      <c r="Z67" s="109"/>
      <c r="AA67" s="108"/>
      <c r="AB67" s="108"/>
      <c r="AC67" s="108"/>
      <c r="AD67" s="108"/>
      <c r="AE67" s="108"/>
      <c r="AF67" s="108"/>
      <c r="AG67" s="109"/>
      <c r="AH67" s="108"/>
      <c r="AI67" s="108"/>
      <c r="AJ67" s="108"/>
      <c r="AK67" s="108"/>
      <c r="AL67" s="108"/>
      <c r="AM67" s="108"/>
      <c r="AN67" s="110"/>
      <c r="AO67" s="111"/>
      <c r="AP67" s="108"/>
      <c r="AQ67" s="108"/>
      <c r="AR67" s="108"/>
      <c r="AS67" s="108"/>
      <c r="AT67" s="108"/>
      <c r="AU67" s="109"/>
      <c r="AV67" s="108"/>
      <c r="AW67" s="108"/>
      <c r="AX67" s="108"/>
      <c r="AY67" s="108"/>
      <c r="AZ67" s="108"/>
      <c r="BA67" s="108"/>
      <c r="BB67" s="109"/>
      <c r="BC67" s="108"/>
      <c r="BD67" s="108"/>
      <c r="BE67" s="108"/>
      <c r="BF67" s="108"/>
      <c r="BG67" s="108"/>
      <c r="BH67" s="108"/>
      <c r="BI67" s="109"/>
      <c r="BJ67" s="108"/>
      <c r="BK67" s="108"/>
      <c r="BL67" s="108"/>
      <c r="BM67" s="108"/>
      <c r="BN67" s="108"/>
      <c r="BO67" s="108"/>
      <c r="BP67" s="109"/>
      <c r="BQ67" s="108"/>
      <c r="BR67" s="108"/>
      <c r="BS67" s="108"/>
      <c r="BT67" s="108"/>
      <c r="BU67" s="108"/>
      <c r="BV67" s="108"/>
      <c r="BW67" s="109"/>
      <c r="BX67" s="88">
        <f>VLOOKUP(B67,'Employee Information'!$B$4:$Z$85,6,FALSE)*(BV67+BU67+BT67+BS67+BR67+BW67+BP67+BO67+BN67+BM67+BL67+BK67+BI67+BH67+BG67+BF67+BE67+BD67+BB67+BA67+AZ67+AY67+AX67+AW67+AU67+AT67+AS67+AR67+AQ67+AP67+AN67+AM67+AL67+AK67+AJ67+AI67+AG67+AF67+AE67+AD67+AC67+AB67+Z67+Y67+X67+W67+V67+U67+S67+R67+Q67+P67+O67+N67+L67+K67+J67+I67+H67+G67)</f>
        <v>0</v>
      </c>
    </row>
    <row r="68" spans="2:76" x14ac:dyDescent="0.2">
      <c r="B68" s="114">
        <v>64</v>
      </c>
      <c r="C68" s="117">
        <f>VLOOKUP(B68,'Employee Information'!$B$6:$Z$85,2,FALSE)</f>
        <v>0</v>
      </c>
      <c r="D68" s="89">
        <f>VLOOKUP(B68,'Employee Information'!$B$6:$Z$85,3,FALSE)</f>
        <v>0</v>
      </c>
      <c r="E68" s="90">
        <f t="shared" ref="E68" si="6">SUM(F68:BW68)</f>
        <v>0</v>
      </c>
      <c r="F68" s="84"/>
      <c r="G68" s="84"/>
      <c r="H68" s="84"/>
      <c r="I68" s="84"/>
      <c r="J68" s="84"/>
      <c r="K68" s="84"/>
      <c r="L68" s="85"/>
      <c r="M68" s="84"/>
      <c r="N68" s="84"/>
      <c r="O68" s="84"/>
      <c r="P68" s="84"/>
      <c r="Q68" s="84"/>
      <c r="R68" s="84"/>
      <c r="S68" s="85"/>
      <c r="T68" s="84"/>
      <c r="U68" s="84"/>
      <c r="V68" s="84"/>
      <c r="W68" s="84"/>
      <c r="X68" s="84"/>
      <c r="Y68" s="84"/>
      <c r="Z68" s="85"/>
      <c r="AA68" s="84"/>
      <c r="AB68" s="84"/>
      <c r="AC68" s="84"/>
      <c r="AD68" s="84"/>
      <c r="AE68" s="84"/>
      <c r="AF68" s="84"/>
      <c r="AG68" s="85"/>
      <c r="AH68" s="84"/>
      <c r="AI68" s="84"/>
      <c r="AJ68" s="84"/>
      <c r="AK68" s="84"/>
      <c r="AL68" s="84"/>
      <c r="AM68" s="84"/>
      <c r="AN68" s="87"/>
      <c r="AO68" s="86"/>
      <c r="AP68" s="84"/>
      <c r="AQ68" s="84"/>
      <c r="AR68" s="84"/>
      <c r="AS68" s="84"/>
      <c r="AT68" s="84"/>
      <c r="AU68" s="85"/>
      <c r="AV68" s="84"/>
      <c r="AW68" s="84"/>
      <c r="AX68" s="84"/>
      <c r="AY68" s="84"/>
      <c r="AZ68" s="84"/>
      <c r="BA68" s="84"/>
      <c r="BB68" s="85"/>
      <c r="BC68" s="84"/>
      <c r="BD68" s="84"/>
      <c r="BE68" s="84"/>
      <c r="BF68" s="84"/>
      <c r="BG68" s="84"/>
      <c r="BH68" s="84"/>
      <c r="BI68" s="85"/>
      <c r="BJ68" s="84"/>
      <c r="BK68" s="84"/>
      <c r="BL68" s="84"/>
      <c r="BM68" s="84"/>
      <c r="BN68" s="84"/>
      <c r="BO68" s="84"/>
      <c r="BP68" s="85"/>
      <c r="BQ68" s="84"/>
      <c r="BR68" s="84"/>
      <c r="BS68" s="84"/>
      <c r="BT68" s="84"/>
      <c r="BU68" s="84"/>
      <c r="BV68" s="84"/>
      <c r="BW68" s="85"/>
      <c r="BX68" s="88">
        <f>VLOOKUP(B68,'Employee Information'!$B$4:$Z$85,6,FALSE)*(BV68+BU68+BT68+BS68+BR68+BW68+BP68+BO68+BN68+BM68+BL68+BK68+BI68+BH68+BG68+BF68+BE68+BD68+BB68+BA68+AZ68+AY68+AX68+AW68+AU68+AT68+AS68+AR68+AQ68+AP68+AN68+AM68+AL68+AK68+AJ68+AI68+AG68+AF68+AE68+AD68+AC68+AB68+Z68+Y68+X68+W68+V68+U68+S68+R68+Q68+P68+O68+N68+L68+K68+J68+I68+H68+G68)</f>
        <v>0</v>
      </c>
    </row>
    <row r="69" spans="2:76" x14ac:dyDescent="0.2">
      <c r="B69" s="115">
        <v>65</v>
      </c>
      <c r="C69" s="118">
        <f>VLOOKUP(B69,'Employee Information'!$B$6:$Z$85,2,FALSE)</f>
        <v>0</v>
      </c>
      <c r="D69" s="103">
        <f>VLOOKUP(B69,'Employee Information'!$B$6:$Z$85,3,FALSE)</f>
        <v>0</v>
      </c>
      <c r="E69" s="104">
        <f>SUM(F69:BW69)</f>
        <v>0</v>
      </c>
      <c r="F69" s="108"/>
      <c r="G69" s="108"/>
      <c r="H69" s="108"/>
      <c r="I69" s="108"/>
      <c r="J69" s="108"/>
      <c r="K69" s="108"/>
      <c r="L69" s="109"/>
      <c r="M69" s="108"/>
      <c r="N69" s="108"/>
      <c r="O69" s="108"/>
      <c r="P69" s="108"/>
      <c r="Q69" s="108"/>
      <c r="R69" s="108"/>
      <c r="S69" s="109"/>
      <c r="T69" s="108"/>
      <c r="U69" s="108"/>
      <c r="V69" s="108"/>
      <c r="W69" s="108"/>
      <c r="X69" s="108"/>
      <c r="Y69" s="108"/>
      <c r="Z69" s="109"/>
      <c r="AA69" s="108"/>
      <c r="AB69" s="108"/>
      <c r="AC69" s="108"/>
      <c r="AD69" s="108"/>
      <c r="AE69" s="108"/>
      <c r="AF69" s="108"/>
      <c r="AG69" s="109"/>
      <c r="AH69" s="108"/>
      <c r="AI69" s="108"/>
      <c r="AJ69" s="108"/>
      <c r="AK69" s="108"/>
      <c r="AL69" s="108"/>
      <c r="AM69" s="108"/>
      <c r="AN69" s="110"/>
      <c r="AO69" s="111"/>
      <c r="AP69" s="108"/>
      <c r="AQ69" s="108"/>
      <c r="AR69" s="108"/>
      <c r="AS69" s="108"/>
      <c r="AT69" s="108"/>
      <c r="AU69" s="109"/>
      <c r="AV69" s="108"/>
      <c r="AW69" s="108"/>
      <c r="AX69" s="108"/>
      <c r="AY69" s="108"/>
      <c r="AZ69" s="108"/>
      <c r="BA69" s="108"/>
      <c r="BB69" s="109"/>
      <c r="BC69" s="108"/>
      <c r="BD69" s="108"/>
      <c r="BE69" s="108"/>
      <c r="BF69" s="108"/>
      <c r="BG69" s="108"/>
      <c r="BH69" s="108"/>
      <c r="BI69" s="109"/>
      <c r="BJ69" s="108"/>
      <c r="BK69" s="108"/>
      <c r="BL69" s="108"/>
      <c r="BM69" s="108"/>
      <c r="BN69" s="108"/>
      <c r="BO69" s="108"/>
      <c r="BP69" s="109"/>
      <c r="BQ69" s="108"/>
      <c r="BR69" s="108"/>
      <c r="BS69" s="108"/>
      <c r="BT69" s="108"/>
      <c r="BU69" s="108"/>
      <c r="BV69" s="108"/>
      <c r="BW69" s="109"/>
      <c r="BX69" s="88">
        <f>VLOOKUP(B69,'Employee Information'!$B$4:$Z$85,6,FALSE)*(BV69+BU69+BT69+BS69+BR69+BW69+BP69+BO69+BN69+BM69+BL69+BK69+BI69+BH69+BG69+BF69+BE69+BD69+BB69+BA69+AZ69+AY69+AX69+AW69+AU69+AT69+AS69+AR69+AQ69+AP69+AN69+AM69+AL69+AK69+AJ69+AI69+AG69+AF69+AE69+AD69+AC69+AB69+Z69+Y69+X69+W69+V69+U69+S69+R69+Q69+P69+O69+N69+L69+K69+J69+I69+H69+G69)</f>
        <v>0</v>
      </c>
    </row>
    <row r="70" spans="2:76" x14ac:dyDescent="0.2">
      <c r="B70" s="114">
        <v>66</v>
      </c>
      <c r="C70" s="117">
        <f>VLOOKUP(B70,'Employee Information'!$B$6:$Z$85,2,FALSE)</f>
        <v>0</v>
      </c>
      <c r="D70" s="89">
        <f>VLOOKUP(B70,'Employee Information'!$B$6:$Z$85,3,FALSE)</f>
        <v>0</v>
      </c>
      <c r="E70" s="90">
        <f t="shared" ref="E70" si="7">SUM(F70:BW70)</f>
        <v>0</v>
      </c>
      <c r="F70" s="84"/>
      <c r="G70" s="84"/>
      <c r="H70" s="84"/>
      <c r="I70" s="84"/>
      <c r="J70" s="84"/>
      <c r="K70" s="84"/>
      <c r="L70" s="85"/>
      <c r="M70" s="84"/>
      <c r="N70" s="84"/>
      <c r="O70" s="84"/>
      <c r="P70" s="84"/>
      <c r="Q70" s="84"/>
      <c r="R70" s="84"/>
      <c r="S70" s="85"/>
      <c r="T70" s="84"/>
      <c r="U70" s="84"/>
      <c r="V70" s="84"/>
      <c r="W70" s="84"/>
      <c r="X70" s="84"/>
      <c r="Y70" s="84"/>
      <c r="Z70" s="85"/>
      <c r="AA70" s="84"/>
      <c r="AB70" s="84"/>
      <c r="AC70" s="84"/>
      <c r="AD70" s="84"/>
      <c r="AE70" s="84"/>
      <c r="AF70" s="84"/>
      <c r="AG70" s="85"/>
      <c r="AH70" s="84"/>
      <c r="AI70" s="84"/>
      <c r="AJ70" s="84"/>
      <c r="AK70" s="84"/>
      <c r="AL70" s="84"/>
      <c r="AM70" s="84"/>
      <c r="AN70" s="87"/>
      <c r="AO70" s="86"/>
      <c r="AP70" s="84"/>
      <c r="AQ70" s="84"/>
      <c r="AR70" s="84"/>
      <c r="AS70" s="84"/>
      <c r="AT70" s="84"/>
      <c r="AU70" s="85"/>
      <c r="AV70" s="84"/>
      <c r="AW70" s="84"/>
      <c r="AX70" s="84"/>
      <c r="AY70" s="84"/>
      <c r="AZ70" s="84"/>
      <c r="BA70" s="84"/>
      <c r="BB70" s="85"/>
      <c r="BC70" s="84"/>
      <c r="BD70" s="84"/>
      <c r="BE70" s="84"/>
      <c r="BF70" s="84"/>
      <c r="BG70" s="84"/>
      <c r="BH70" s="84"/>
      <c r="BI70" s="85"/>
      <c r="BJ70" s="84"/>
      <c r="BK70" s="84"/>
      <c r="BL70" s="84"/>
      <c r="BM70" s="84"/>
      <c r="BN70" s="84"/>
      <c r="BO70" s="84"/>
      <c r="BP70" s="85"/>
      <c r="BQ70" s="84"/>
      <c r="BR70" s="84"/>
      <c r="BS70" s="84"/>
      <c r="BT70" s="84"/>
      <c r="BU70" s="84"/>
      <c r="BV70" s="84"/>
      <c r="BW70" s="85"/>
      <c r="BX70" s="88">
        <f>VLOOKUP(B70,'Employee Information'!$B$4:$Z$85,6,FALSE)*(BV70+BU70+BT70+BS70+BR70+BW70+BP70+BO70+BN70+BM70+BL70+BK70+BI70+BH70+BG70+BF70+BE70+BD70+BB70+BA70+AZ70+AY70+AX70+AW70+AU70+AT70+AS70+AR70+AQ70+AP70+AN70+AM70+AL70+AK70+AJ70+AI70+AG70+AF70+AE70+AD70+AC70+AB70+Z70+Y70+X70+W70+V70+U70+S70+R70+Q70+P70+O70+N70+L70+K70+J70+I70+H70+G70)</f>
        <v>0</v>
      </c>
    </row>
    <row r="71" spans="2:76" x14ac:dyDescent="0.2">
      <c r="B71" s="115">
        <v>67</v>
      </c>
      <c r="C71" s="118">
        <f>VLOOKUP(B71,'Employee Information'!$B$6:$Z$85,2,FALSE)</f>
        <v>0</v>
      </c>
      <c r="D71" s="103">
        <f>VLOOKUP(B71,'Employee Information'!$B$6:$Z$85,3,FALSE)</f>
        <v>0</v>
      </c>
      <c r="E71" s="104">
        <f>SUM(F71:BW71)</f>
        <v>0</v>
      </c>
      <c r="F71" s="108"/>
      <c r="G71" s="108"/>
      <c r="H71" s="108"/>
      <c r="I71" s="108"/>
      <c r="J71" s="108"/>
      <c r="K71" s="108"/>
      <c r="L71" s="109"/>
      <c r="M71" s="108"/>
      <c r="N71" s="108"/>
      <c r="O71" s="108"/>
      <c r="P71" s="108"/>
      <c r="Q71" s="108"/>
      <c r="R71" s="108"/>
      <c r="S71" s="109"/>
      <c r="T71" s="108"/>
      <c r="U71" s="108"/>
      <c r="V71" s="108"/>
      <c r="W71" s="108"/>
      <c r="X71" s="108"/>
      <c r="Y71" s="108"/>
      <c r="Z71" s="109"/>
      <c r="AA71" s="108"/>
      <c r="AB71" s="108"/>
      <c r="AC71" s="108"/>
      <c r="AD71" s="108"/>
      <c r="AE71" s="108"/>
      <c r="AF71" s="108"/>
      <c r="AG71" s="109"/>
      <c r="AH71" s="108"/>
      <c r="AI71" s="108"/>
      <c r="AJ71" s="108"/>
      <c r="AK71" s="108"/>
      <c r="AL71" s="108"/>
      <c r="AM71" s="108"/>
      <c r="AN71" s="110"/>
      <c r="AO71" s="111"/>
      <c r="AP71" s="108"/>
      <c r="AQ71" s="108"/>
      <c r="AR71" s="108"/>
      <c r="AS71" s="108"/>
      <c r="AT71" s="108"/>
      <c r="AU71" s="109"/>
      <c r="AV71" s="108"/>
      <c r="AW71" s="108"/>
      <c r="AX71" s="108"/>
      <c r="AY71" s="108"/>
      <c r="AZ71" s="108"/>
      <c r="BA71" s="108"/>
      <c r="BB71" s="109"/>
      <c r="BC71" s="108"/>
      <c r="BD71" s="108"/>
      <c r="BE71" s="108"/>
      <c r="BF71" s="108"/>
      <c r="BG71" s="108"/>
      <c r="BH71" s="108"/>
      <c r="BI71" s="109"/>
      <c r="BJ71" s="108"/>
      <c r="BK71" s="108"/>
      <c r="BL71" s="108"/>
      <c r="BM71" s="108"/>
      <c r="BN71" s="108"/>
      <c r="BO71" s="108"/>
      <c r="BP71" s="109"/>
      <c r="BQ71" s="108"/>
      <c r="BR71" s="108"/>
      <c r="BS71" s="108"/>
      <c r="BT71" s="108"/>
      <c r="BU71" s="108"/>
      <c r="BV71" s="108"/>
      <c r="BW71" s="109"/>
      <c r="BX71" s="88">
        <f>VLOOKUP(B71,'Employee Information'!$B$4:$Z$85,6,FALSE)*(BV71+BU71+BT71+BS71+BR71+BW71+BP71+BO71+BN71+BM71+BL71+BK71+BI71+BH71+BG71+BF71+BE71+BD71+BB71+BA71+AZ71+AY71+AX71+AW71+AU71+AT71+AS71+AR71+AQ71+AP71+AN71+AM71+AL71+AK71+AJ71+AI71+AG71+AF71+AE71+AD71+AC71+AB71+Z71+Y71+X71+W71+V71+U71+S71+R71+Q71+P71+O71+N71+L71+K71+J71+I71+H71+G71)</f>
        <v>0</v>
      </c>
    </row>
    <row r="72" spans="2:76" x14ac:dyDescent="0.2">
      <c r="B72" s="114">
        <v>68</v>
      </c>
      <c r="C72" s="117">
        <f>VLOOKUP(B72,'Employee Information'!$B$6:$Z$85,2,FALSE)</f>
        <v>0</v>
      </c>
      <c r="D72" s="89">
        <f>VLOOKUP(B72,'Employee Information'!$B$6:$Z$85,3,FALSE)</f>
        <v>0</v>
      </c>
      <c r="E72" s="90">
        <f t="shared" ref="E72" si="8">SUM(F72:BW72)</f>
        <v>0</v>
      </c>
      <c r="F72" s="84"/>
      <c r="G72" s="84"/>
      <c r="H72" s="84"/>
      <c r="I72" s="84"/>
      <c r="J72" s="84"/>
      <c r="K72" s="84"/>
      <c r="L72" s="85"/>
      <c r="M72" s="84"/>
      <c r="N72" s="84"/>
      <c r="O72" s="84"/>
      <c r="P72" s="84"/>
      <c r="Q72" s="84"/>
      <c r="R72" s="84"/>
      <c r="S72" s="85"/>
      <c r="T72" s="84"/>
      <c r="U72" s="84"/>
      <c r="V72" s="84"/>
      <c r="W72" s="84"/>
      <c r="X72" s="84"/>
      <c r="Y72" s="84"/>
      <c r="Z72" s="85"/>
      <c r="AA72" s="84"/>
      <c r="AB72" s="84"/>
      <c r="AC72" s="84"/>
      <c r="AD72" s="84"/>
      <c r="AE72" s="84"/>
      <c r="AF72" s="84"/>
      <c r="AG72" s="85"/>
      <c r="AH72" s="84"/>
      <c r="AI72" s="84"/>
      <c r="AJ72" s="84"/>
      <c r="AK72" s="84"/>
      <c r="AL72" s="84"/>
      <c r="AM72" s="84"/>
      <c r="AN72" s="87"/>
      <c r="AO72" s="86"/>
      <c r="AP72" s="84"/>
      <c r="AQ72" s="84"/>
      <c r="AR72" s="84"/>
      <c r="AS72" s="84"/>
      <c r="AT72" s="84"/>
      <c r="AU72" s="85"/>
      <c r="AV72" s="84"/>
      <c r="AW72" s="84"/>
      <c r="AX72" s="84"/>
      <c r="AY72" s="84"/>
      <c r="AZ72" s="84"/>
      <c r="BA72" s="84"/>
      <c r="BB72" s="85"/>
      <c r="BC72" s="84"/>
      <c r="BD72" s="84"/>
      <c r="BE72" s="84"/>
      <c r="BF72" s="84"/>
      <c r="BG72" s="84"/>
      <c r="BH72" s="84"/>
      <c r="BI72" s="85"/>
      <c r="BJ72" s="84"/>
      <c r="BK72" s="84"/>
      <c r="BL72" s="84"/>
      <c r="BM72" s="84"/>
      <c r="BN72" s="84"/>
      <c r="BO72" s="84"/>
      <c r="BP72" s="85"/>
      <c r="BQ72" s="84"/>
      <c r="BR72" s="84"/>
      <c r="BS72" s="84"/>
      <c r="BT72" s="84"/>
      <c r="BU72" s="84"/>
      <c r="BV72" s="84"/>
      <c r="BW72" s="85"/>
      <c r="BX72" s="88">
        <f>VLOOKUP(B72,'Employee Information'!$B$4:$Z$85,6,FALSE)*(BV72+BU72+BT72+BS72+BR72+BW72+BP72+BO72+BN72+BM72+BL72+BK72+BI72+BH72+BG72+BF72+BE72+BD72+BB72+BA72+AZ72+AY72+AX72+AW72+AU72+AT72+AS72+AR72+AQ72+AP72+AN72+AM72+AL72+AK72+AJ72+AI72+AG72+AF72+AE72+AD72+AC72+AB72+Z72+Y72+X72+W72+V72+U72+S72+R72+Q72+P72+O72+N72+L72+K72+J72+I72+H72+G72)</f>
        <v>0</v>
      </c>
    </row>
    <row r="73" spans="2:76" x14ac:dyDescent="0.2">
      <c r="B73" s="115">
        <v>69</v>
      </c>
      <c r="C73" s="118">
        <f>VLOOKUP(B73,'Employee Information'!$B$6:$Z$85,2,FALSE)</f>
        <v>0</v>
      </c>
      <c r="D73" s="103">
        <f>VLOOKUP(B73,'Employee Information'!$B$6:$Z$85,3,FALSE)</f>
        <v>0</v>
      </c>
      <c r="E73" s="104">
        <f>SUM(F73:BW73)</f>
        <v>0</v>
      </c>
      <c r="F73" s="108"/>
      <c r="G73" s="108"/>
      <c r="H73" s="108"/>
      <c r="I73" s="108"/>
      <c r="J73" s="108"/>
      <c r="K73" s="108"/>
      <c r="L73" s="109"/>
      <c r="M73" s="108"/>
      <c r="N73" s="108"/>
      <c r="O73" s="108"/>
      <c r="P73" s="108"/>
      <c r="Q73" s="108"/>
      <c r="R73" s="108"/>
      <c r="S73" s="109"/>
      <c r="T73" s="108"/>
      <c r="U73" s="108"/>
      <c r="V73" s="108"/>
      <c r="W73" s="108"/>
      <c r="X73" s="108"/>
      <c r="Y73" s="108"/>
      <c r="Z73" s="109"/>
      <c r="AA73" s="108"/>
      <c r="AB73" s="108"/>
      <c r="AC73" s="108"/>
      <c r="AD73" s="108"/>
      <c r="AE73" s="108"/>
      <c r="AF73" s="108"/>
      <c r="AG73" s="109"/>
      <c r="AH73" s="108"/>
      <c r="AI73" s="108"/>
      <c r="AJ73" s="108"/>
      <c r="AK73" s="108"/>
      <c r="AL73" s="108"/>
      <c r="AM73" s="108"/>
      <c r="AN73" s="110"/>
      <c r="AO73" s="111"/>
      <c r="AP73" s="108"/>
      <c r="AQ73" s="108"/>
      <c r="AR73" s="108"/>
      <c r="AS73" s="108"/>
      <c r="AT73" s="108"/>
      <c r="AU73" s="109"/>
      <c r="AV73" s="108"/>
      <c r="AW73" s="108"/>
      <c r="AX73" s="108"/>
      <c r="AY73" s="108"/>
      <c r="AZ73" s="108"/>
      <c r="BA73" s="108"/>
      <c r="BB73" s="109"/>
      <c r="BC73" s="108"/>
      <c r="BD73" s="108"/>
      <c r="BE73" s="108"/>
      <c r="BF73" s="108"/>
      <c r="BG73" s="108"/>
      <c r="BH73" s="108"/>
      <c r="BI73" s="109"/>
      <c r="BJ73" s="108"/>
      <c r="BK73" s="108"/>
      <c r="BL73" s="108"/>
      <c r="BM73" s="108"/>
      <c r="BN73" s="108"/>
      <c r="BO73" s="108"/>
      <c r="BP73" s="109"/>
      <c r="BQ73" s="108"/>
      <c r="BR73" s="108"/>
      <c r="BS73" s="108"/>
      <c r="BT73" s="108"/>
      <c r="BU73" s="108"/>
      <c r="BV73" s="108"/>
      <c r="BW73" s="109"/>
      <c r="BX73" s="88">
        <f>VLOOKUP(B73,'Employee Information'!$B$4:$Z$85,6,FALSE)*(BV73+BU73+BT73+BS73+BR73+BW73+BP73+BO73+BN73+BM73+BL73+BK73+BI73+BH73+BG73+BF73+BE73+BD73+BB73+BA73+AZ73+AY73+AX73+AW73+AU73+AT73+AS73+AR73+AQ73+AP73+AN73+AM73+AL73+AK73+AJ73+AI73+AG73+AF73+AE73+AD73+AC73+AB73+Z73+Y73+X73+W73+V73+U73+S73+R73+Q73+P73+O73+N73+L73+K73+J73+I73+H73+G73)</f>
        <v>0</v>
      </c>
    </row>
    <row r="74" spans="2:76" x14ac:dyDescent="0.2">
      <c r="B74" s="114">
        <v>70</v>
      </c>
      <c r="C74" s="117">
        <f>VLOOKUP(B74,'Employee Information'!$B$6:$Z$85,2,FALSE)</f>
        <v>0</v>
      </c>
      <c r="D74" s="89">
        <f>VLOOKUP(B74,'Employee Information'!$B$6:$Z$85,3,FALSE)</f>
        <v>0</v>
      </c>
      <c r="E74" s="90">
        <f t="shared" ref="E74" si="9">SUM(F74:BW74)</f>
        <v>0</v>
      </c>
      <c r="F74" s="84"/>
      <c r="G74" s="84"/>
      <c r="H74" s="84"/>
      <c r="I74" s="84"/>
      <c r="J74" s="84"/>
      <c r="K74" s="84"/>
      <c r="L74" s="85"/>
      <c r="M74" s="84"/>
      <c r="N74" s="84"/>
      <c r="O74" s="84"/>
      <c r="P74" s="84"/>
      <c r="Q74" s="84"/>
      <c r="R74" s="84"/>
      <c r="S74" s="85"/>
      <c r="T74" s="84"/>
      <c r="U74" s="84"/>
      <c r="V74" s="84"/>
      <c r="W74" s="84"/>
      <c r="X74" s="84"/>
      <c r="Y74" s="84"/>
      <c r="Z74" s="85"/>
      <c r="AA74" s="84"/>
      <c r="AB74" s="84"/>
      <c r="AC74" s="84"/>
      <c r="AD74" s="84"/>
      <c r="AE74" s="84"/>
      <c r="AF74" s="84"/>
      <c r="AG74" s="85"/>
      <c r="AH74" s="84"/>
      <c r="AI74" s="84"/>
      <c r="AJ74" s="84"/>
      <c r="AK74" s="84"/>
      <c r="AL74" s="84"/>
      <c r="AM74" s="84"/>
      <c r="AN74" s="87"/>
      <c r="AO74" s="86"/>
      <c r="AP74" s="84"/>
      <c r="AQ74" s="84"/>
      <c r="AR74" s="84"/>
      <c r="AS74" s="84"/>
      <c r="AT74" s="84"/>
      <c r="AU74" s="85"/>
      <c r="AV74" s="84"/>
      <c r="AW74" s="84"/>
      <c r="AX74" s="84"/>
      <c r="AY74" s="84"/>
      <c r="AZ74" s="84"/>
      <c r="BA74" s="84"/>
      <c r="BB74" s="85"/>
      <c r="BC74" s="84"/>
      <c r="BD74" s="84"/>
      <c r="BE74" s="84"/>
      <c r="BF74" s="84"/>
      <c r="BG74" s="84"/>
      <c r="BH74" s="84"/>
      <c r="BI74" s="85"/>
      <c r="BJ74" s="84"/>
      <c r="BK74" s="84"/>
      <c r="BL74" s="84"/>
      <c r="BM74" s="84"/>
      <c r="BN74" s="84"/>
      <c r="BO74" s="84"/>
      <c r="BP74" s="85"/>
      <c r="BQ74" s="84"/>
      <c r="BR74" s="84"/>
      <c r="BS74" s="84"/>
      <c r="BT74" s="84"/>
      <c r="BU74" s="84"/>
      <c r="BV74" s="84"/>
      <c r="BW74" s="85"/>
      <c r="BX74" s="88">
        <f>VLOOKUP(B74,'Employee Information'!$B$4:$Z$85,6,FALSE)*(BV74+BU74+BT74+BS74+BR74+BW74+BP74+BO74+BN74+BM74+BL74+BK74+BI74+BH74+BG74+BF74+BE74+BD74+BB74+BA74+AZ74+AY74+AX74+AW74+AU74+AT74+AS74+AR74+AQ74+AP74+AN74+AM74+AL74+AK74+AJ74+AI74+AG74+AF74+AE74+AD74+AC74+AB74+Z74+Y74+X74+W74+V74+U74+S74+R74+Q74+P74+O74+N74+L74+K74+J74+I74+H74+G74)</f>
        <v>0</v>
      </c>
    </row>
    <row r="75" spans="2:76" x14ac:dyDescent="0.2">
      <c r="B75" s="115">
        <v>71</v>
      </c>
      <c r="C75" s="118">
        <f>VLOOKUP(B75,'Employee Information'!$B$6:$Z$85,2,FALSE)</f>
        <v>0</v>
      </c>
      <c r="D75" s="103">
        <f>VLOOKUP(B75,'Employee Information'!$B$6:$Z$85,3,FALSE)</f>
        <v>0</v>
      </c>
      <c r="E75" s="104">
        <f>SUM(F75:BW75)</f>
        <v>0</v>
      </c>
      <c r="F75" s="108"/>
      <c r="G75" s="108"/>
      <c r="H75" s="108"/>
      <c r="I75" s="108"/>
      <c r="J75" s="108"/>
      <c r="K75" s="108"/>
      <c r="L75" s="109"/>
      <c r="M75" s="108"/>
      <c r="N75" s="108"/>
      <c r="O75" s="108"/>
      <c r="P75" s="108"/>
      <c r="Q75" s="108"/>
      <c r="R75" s="108"/>
      <c r="S75" s="109"/>
      <c r="T75" s="108"/>
      <c r="U75" s="108"/>
      <c r="V75" s="108"/>
      <c r="W75" s="108"/>
      <c r="X75" s="108"/>
      <c r="Y75" s="108"/>
      <c r="Z75" s="109"/>
      <c r="AA75" s="108"/>
      <c r="AB75" s="108"/>
      <c r="AC75" s="108"/>
      <c r="AD75" s="108"/>
      <c r="AE75" s="108"/>
      <c r="AF75" s="108"/>
      <c r="AG75" s="109"/>
      <c r="AH75" s="108"/>
      <c r="AI75" s="108"/>
      <c r="AJ75" s="108"/>
      <c r="AK75" s="108"/>
      <c r="AL75" s="108"/>
      <c r="AM75" s="108"/>
      <c r="AN75" s="110"/>
      <c r="AO75" s="111"/>
      <c r="AP75" s="108"/>
      <c r="AQ75" s="108"/>
      <c r="AR75" s="108"/>
      <c r="AS75" s="108"/>
      <c r="AT75" s="108"/>
      <c r="AU75" s="109"/>
      <c r="AV75" s="108"/>
      <c r="AW75" s="108"/>
      <c r="AX75" s="108"/>
      <c r="AY75" s="108"/>
      <c r="AZ75" s="108"/>
      <c r="BA75" s="108"/>
      <c r="BB75" s="109"/>
      <c r="BC75" s="108"/>
      <c r="BD75" s="108"/>
      <c r="BE75" s="108"/>
      <c r="BF75" s="108"/>
      <c r="BG75" s="108"/>
      <c r="BH75" s="108"/>
      <c r="BI75" s="109"/>
      <c r="BJ75" s="108"/>
      <c r="BK75" s="108"/>
      <c r="BL75" s="108"/>
      <c r="BM75" s="108"/>
      <c r="BN75" s="108"/>
      <c r="BO75" s="108"/>
      <c r="BP75" s="109"/>
      <c r="BQ75" s="108"/>
      <c r="BR75" s="108"/>
      <c r="BS75" s="108"/>
      <c r="BT75" s="108"/>
      <c r="BU75" s="108"/>
      <c r="BV75" s="108"/>
      <c r="BW75" s="109"/>
      <c r="BX75" s="88">
        <f>VLOOKUP(B75,'Employee Information'!$B$4:$Z$85,6,FALSE)*(BV75+BU75+BT75+BS75+BR75+BW75+BP75+BO75+BN75+BM75+BL75+BK75+BI75+BH75+BG75+BF75+BE75+BD75+BB75+BA75+AZ75+AY75+AX75+AW75+AU75+AT75+AS75+AR75+AQ75+AP75+AN75+AM75+AL75+AK75+AJ75+AI75+AG75+AF75+AE75+AD75+AC75+AB75+Z75+Y75+X75+W75+V75+U75+S75+R75+Q75+P75+O75+N75+L75+K75+J75+I75+H75+G75)</f>
        <v>0</v>
      </c>
    </row>
    <row r="76" spans="2:76" x14ac:dyDescent="0.2">
      <c r="B76" s="114">
        <v>72</v>
      </c>
      <c r="C76" s="117">
        <f>VLOOKUP(B76,'Employee Information'!$B$6:$Z$85,2,FALSE)</f>
        <v>0</v>
      </c>
      <c r="D76" s="89">
        <f>VLOOKUP(B76,'Employee Information'!$B$6:$Z$85,3,FALSE)</f>
        <v>0</v>
      </c>
      <c r="E76" s="90">
        <f t="shared" ref="E76" si="10">SUM(F76:BW76)</f>
        <v>0</v>
      </c>
      <c r="F76" s="84"/>
      <c r="G76" s="84"/>
      <c r="H76" s="84"/>
      <c r="I76" s="84"/>
      <c r="J76" s="84"/>
      <c r="K76" s="84"/>
      <c r="L76" s="85"/>
      <c r="M76" s="84"/>
      <c r="N76" s="84"/>
      <c r="O76" s="84"/>
      <c r="P76" s="84"/>
      <c r="Q76" s="84"/>
      <c r="R76" s="84"/>
      <c r="S76" s="85"/>
      <c r="T76" s="84"/>
      <c r="U76" s="84"/>
      <c r="V76" s="84"/>
      <c r="W76" s="84"/>
      <c r="X76" s="84"/>
      <c r="Y76" s="84"/>
      <c r="Z76" s="85"/>
      <c r="AA76" s="84"/>
      <c r="AB76" s="84"/>
      <c r="AC76" s="84"/>
      <c r="AD76" s="84"/>
      <c r="AE76" s="84"/>
      <c r="AF76" s="84"/>
      <c r="AG76" s="85"/>
      <c r="AH76" s="84"/>
      <c r="AI76" s="84"/>
      <c r="AJ76" s="84"/>
      <c r="AK76" s="84"/>
      <c r="AL76" s="84"/>
      <c r="AM76" s="84"/>
      <c r="AN76" s="87"/>
      <c r="AO76" s="86"/>
      <c r="AP76" s="84"/>
      <c r="AQ76" s="84"/>
      <c r="AR76" s="84"/>
      <c r="AS76" s="84"/>
      <c r="AT76" s="84"/>
      <c r="AU76" s="85"/>
      <c r="AV76" s="84"/>
      <c r="AW76" s="84"/>
      <c r="AX76" s="84"/>
      <c r="AY76" s="84"/>
      <c r="AZ76" s="84"/>
      <c r="BA76" s="84"/>
      <c r="BB76" s="85"/>
      <c r="BC76" s="84"/>
      <c r="BD76" s="84"/>
      <c r="BE76" s="84"/>
      <c r="BF76" s="84"/>
      <c r="BG76" s="84"/>
      <c r="BH76" s="84"/>
      <c r="BI76" s="85"/>
      <c r="BJ76" s="84"/>
      <c r="BK76" s="84"/>
      <c r="BL76" s="84"/>
      <c r="BM76" s="84"/>
      <c r="BN76" s="84"/>
      <c r="BO76" s="84"/>
      <c r="BP76" s="85"/>
      <c r="BQ76" s="84"/>
      <c r="BR76" s="84"/>
      <c r="BS76" s="84"/>
      <c r="BT76" s="84"/>
      <c r="BU76" s="84"/>
      <c r="BV76" s="84"/>
      <c r="BW76" s="85"/>
      <c r="BX76" s="88">
        <f>VLOOKUP(B76,'Employee Information'!$B$4:$Z$85,6,FALSE)*(BV76+BU76+BT76+BS76+BR76+BW76+BP76+BO76+BN76+BM76+BL76+BK76+BI76+BH76+BG76+BF76+BE76+BD76+BB76+BA76+AZ76+AY76+AX76+AW76+AU76+AT76+AS76+AR76+AQ76+AP76+AN76+AM76+AL76+AK76+AJ76+AI76+AG76+AF76+AE76+AD76+AC76+AB76+Z76+Y76+X76+W76+V76+U76+S76+R76+Q76+P76+O76+N76+L76+K76+J76+I76+H76+G76)</f>
        <v>0</v>
      </c>
    </row>
    <row r="77" spans="2:76" x14ac:dyDescent="0.2">
      <c r="B77" s="115">
        <v>73</v>
      </c>
      <c r="C77" s="118">
        <f>VLOOKUP(B77,'Employee Information'!$B$6:$Z$85,2,FALSE)</f>
        <v>0</v>
      </c>
      <c r="D77" s="103">
        <f>VLOOKUP(B77,'Employee Information'!$B$6:$Z$85,3,FALSE)</f>
        <v>0</v>
      </c>
      <c r="E77" s="104">
        <f>SUM(F77:BW77)</f>
        <v>0</v>
      </c>
      <c r="F77" s="108"/>
      <c r="G77" s="108"/>
      <c r="H77" s="108"/>
      <c r="I77" s="108"/>
      <c r="J77" s="108"/>
      <c r="K77" s="108"/>
      <c r="L77" s="109"/>
      <c r="M77" s="108"/>
      <c r="N77" s="108"/>
      <c r="O77" s="108"/>
      <c r="P77" s="108"/>
      <c r="Q77" s="108"/>
      <c r="R77" s="108"/>
      <c r="S77" s="109"/>
      <c r="T77" s="108"/>
      <c r="U77" s="108"/>
      <c r="V77" s="108"/>
      <c r="W77" s="108"/>
      <c r="X77" s="108"/>
      <c r="Y77" s="108"/>
      <c r="Z77" s="109"/>
      <c r="AA77" s="108"/>
      <c r="AB77" s="108"/>
      <c r="AC77" s="108"/>
      <c r="AD77" s="108"/>
      <c r="AE77" s="108"/>
      <c r="AF77" s="108"/>
      <c r="AG77" s="109"/>
      <c r="AH77" s="108"/>
      <c r="AI77" s="108"/>
      <c r="AJ77" s="108"/>
      <c r="AK77" s="108"/>
      <c r="AL77" s="108"/>
      <c r="AM77" s="108"/>
      <c r="AN77" s="110"/>
      <c r="AO77" s="111"/>
      <c r="AP77" s="108"/>
      <c r="AQ77" s="108"/>
      <c r="AR77" s="108"/>
      <c r="AS77" s="108"/>
      <c r="AT77" s="108"/>
      <c r="AU77" s="109"/>
      <c r="AV77" s="108"/>
      <c r="AW77" s="108"/>
      <c r="AX77" s="108"/>
      <c r="AY77" s="108"/>
      <c r="AZ77" s="108"/>
      <c r="BA77" s="108"/>
      <c r="BB77" s="109"/>
      <c r="BC77" s="108"/>
      <c r="BD77" s="108"/>
      <c r="BE77" s="108"/>
      <c r="BF77" s="108"/>
      <c r="BG77" s="108"/>
      <c r="BH77" s="108"/>
      <c r="BI77" s="109"/>
      <c r="BJ77" s="108"/>
      <c r="BK77" s="108"/>
      <c r="BL77" s="108"/>
      <c r="BM77" s="108"/>
      <c r="BN77" s="108"/>
      <c r="BO77" s="108"/>
      <c r="BP77" s="109"/>
      <c r="BQ77" s="108"/>
      <c r="BR77" s="108"/>
      <c r="BS77" s="108"/>
      <c r="BT77" s="108"/>
      <c r="BU77" s="108"/>
      <c r="BV77" s="108"/>
      <c r="BW77" s="109"/>
      <c r="BX77" s="88">
        <f>VLOOKUP(B77,'Employee Information'!$B$4:$Z$85,6,FALSE)*(BV77+BU77+BT77+BS77+BR77+BW77+BP77+BO77+BN77+BM77+BL77+BK77+BI77+BH77+BG77+BF77+BE77+BD77+BB77+BA77+AZ77+AY77+AX77+AW77+AU77+AT77+AS77+AR77+AQ77+AP77+AN77+AM77+AL77+AK77+AJ77+AI77+AG77+AF77+AE77+AD77+AC77+AB77+Z77+Y77+X77+W77+V77+U77+S77+R77+Q77+P77+O77+N77+L77+K77+J77+I77+H77+G77)</f>
        <v>0</v>
      </c>
    </row>
    <row r="78" spans="2:76" x14ac:dyDescent="0.2">
      <c r="B78" s="114">
        <v>74</v>
      </c>
      <c r="C78" s="117">
        <f>VLOOKUP(B78,'Employee Information'!$B$6:$Z$85,2,FALSE)</f>
        <v>0</v>
      </c>
      <c r="D78" s="89">
        <f>VLOOKUP(B78,'Employee Information'!$B$6:$Z$85,3,FALSE)</f>
        <v>0</v>
      </c>
      <c r="E78" s="90">
        <f t="shared" ref="E78" si="11">SUM(F78:BW78)</f>
        <v>0</v>
      </c>
      <c r="F78" s="84"/>
      <c r="G78" s="84"/>
      <c r="H78" s="84"/>
      <c r="I78" s="84"/>
      <c r="J78" s="84"/>
      <c r="K78" s="84"/>
      <c r="L78" s="85"/>
      <c r="M78" s="84"/>
      <c r="N78" s="84"/>
      <c r="O78" s="84"/>
      <c r="P78" s="84"/>
      <c r="Q78" s="84"/>
      <c r="R78" s="84"/>
      <c r="S78" s="85"/>
      <c r="T78" s="84"/>
      <c r="U78" s="84"/>
      <c r="V78" s="84"/>
      <c r="W78" s="84"/>
      <c r="X78" s="84"/>
      <c r="Y78" s="84"/>
      <c r="Z78" s="85"/>
      <c r="AA78" s="84"/>
      <c r="AB78" s="84"/>
      <c r="AC78" s="84"/>
      <c r="AD78" s="84"/>
      <c r="AE78" s="84"/>
      <c r="AF78" s="84"/>
      <c r="AG78" s="85"/>
      <c r="AH78" s="84"/>
      <c r="AI78" s="84"/>
      <c r="AJ78" s="84"/>
      <c r="AK78" s="84"/>
      <c r="AL78" s="84"/>
      <c r="AM78" s="84"/>
      <c r="AN78" s="87"/>
      <c r="AO78" s="86"/>
      <c r="AP78" s="84"/>
      <c r="AQ78" s="84"/>
      <c r="AR78" s="84"/>
      <c r="AS78" s="84"/>
      <c r="AT78" s="84"/>
      <c r="AU78" s="85"/>
      <c r="AV78" s="84"/>
      <c r="AW78" s="84"/>
      <c r="AX78" s="84"/>
      <c r="AY78" s="84"/>
      <c r="AZ78" s="84"/>
      <c r="BA78" s="84"/>
      <c r="BB78" s="85"/>
      <c r="BC78" s="84"/>
      <c r="BD78" s="84"/>
      <c r="BE78" s="84"/>
      <c r="BF78" s="84"/>
      <c r="BG78" s="84"/>
      <c r="BH78" s="84"/>
      <c r="BI78" s="85"/>
      <c r="BJ78" s="84"/>
      <c r="BK78" s="84"/>
      <c r="BL78" s="84"/>
      <c r="BM78" s="84"/>
      <c r="BN78" s="84"/>
      <c r="BO78" s="84"/>
      <c r="BP78" s="85"/>
      <c r="BQ78" s="84"/>
      <c r="BR78" s="84"/>
      <c r="BS78" s="84"/>
      <c r="BT78" s="84"/>
      <c r="BU78" s="84"/>
      <c r="BV78" s="84"/>
      <c r="BW78" s="85"/>
      <c r="BX78" s="88">
        <f>VLOOKUP(B78,'Employee Information'!$B$4:$Z$85,6,FALSE)*(BV78+BU78+BT78+BS78+BR78+BW78+BP78+BO78+BN78+BM78+BL78+BK78+BI78+BH78+BG78+BF78+BE78+BD78+BB78+BA78+AZ78+AY78+AX78+AW78+AU78+AT78+AS78+AR78+AQ78+AP78+AN78+AM78+AL78+AK78+AJ78+AI78+AG78+AF78+AE78+AD78+AC78+AB78+Z78+Y78+X78+W78+V78+U78+S78+R78+Q78+P78+O78+N78+L78+K78+J78+I78+H78+G78)</f>
        <v>0</v>
      </c>
    </row>
    <row r="79" spans="2:76" x14ac:dyDescent="0.2">
      <c r="B79" s="115">
        <v>75</v>
      </c>
      <c r="C79" s="118">
        <f>VLOOKUP(B79,'Employee Information'!$B$6:$Z$85,2,FALSE)</f>
        <v>0</v>
      </c>
      <c r="D79" s="103">
        <f>VLOOKUP(B79,'Employee Information'!$B$6:$Z$85,3,FALSE)</f>
        <v>0</v>
      </c>
      <c r="E79" s="104">
        <f>SUM(F79:BW79)</f>
        <v>0</v>
      </c>
      <c r="F79" s="108"/>
      <c r="G79" s="108"/>
      <c r="H79" s="108"/>
      <c r="I79" s="108"/>
      <c r="J79" s="108"/>
      <c r="K79" s="108"/>
      <c r="L79" s="109"/>
      <c r="M79" s="108"/>
      <c r="N79" s="108"/>
      <c r="O79" s="108"/>
      <c r="P79" s="108"/>
      <c r="Q79" s="108"/>
      <c r="R79" s="108"/>
      <c r="S79" s="109"/>
      <c r="T79" s="108"/>
      <c r="U79" s="108"/>
      <c r="V79" s="108"/>
      <c r="W79" s="108"/>
      <c r="X79" s="108"/>
      <c r="Y79" s="108"/>
      <c r="Z79" s="109"/>
      <c r="AA79" s="108"/>
      <c r="AB79" s="108"/>
      <c r="AC79" s="108"/>
      <c r="AD79" s="108"/>
      <c r="AE79" s="108"/>
      <c r="AF79" s="108"/>
      <c r="AG79" s="109"/>
      <c r="AH79" s="108"/>
      <c r="AI79" s="108"/>
      <c r="AJ79" s="108"/>
      <c r="AK79" s="108"/>
      <c r="AL79" s="108"/>
      <c r="AM79" s="108"/>
      <c r="AN79" s="110"/>
      <c r="AO79" s="111"/>
      <c r="AP79" s="108"/>
      <c r="AQ79" s="108"/>
      <c r="AR79" s="108"/>
      <c r="AS79" s="108"/>
      <c r="AT79" s="108"/>
      <c r="AU79" s="109"/>
      <c r="AV79" s="108"/>
      <c r="AW79" s="108"/>
      <c r="AX79" s="108"/>
      <c r="AY79" s="108"/>
      <c r="AZ79" s="108"/>
      <c r="BA79" s="108"/>
      <c r="BB79" s="109"/>
      <c r="BC79" s="108"/>
      <c r="BD79" s="108"/>
      <c r="BE79" s="108"/>
      <c r="BF79" s="108"/>
      <c r="BG79" s="108"/>
      <c r="BH79" s="108"/>
      <c r="BI79" s="109"/>
      <c r="BJ79" s="108"/>
      <c r="BK79" s="108"/>
      <c r="BL79" s="108"/>
      <c r="BM79" s="108"/>
      <c r="BN79" s="108"/>
      <c r="BO79" s="108"/>
      <c r="BP79" s="109"/>
      <c r="BQ79" s="108"/>
      <c r="BR79" s="108"/>
      <c r="BS79" s="108"/>
      <c r="BT79" s="108"/>
      <c r="BU79" s="108"/>
      <c r="BV79" s="108"/>
      <c r="BW79" s="109"/>
      <c r="BX79" s="88">
        <f>VLOOKUP(B79,'Employee Information'!$B$4:$Z$85,6,FALSE)*(BV79+BU79+BT79+BS79+BR79+BW79+BP79+BO79+BN79+BM79+BL79+BK79+BI79+BH79+BG79+BF79+BE79+BD79+BB79+BA79+AZ79+AY79+AX79+AW79+AU79+AT79+AS79+AR79+AQ79+AP79+AN79+AM79+AL79+AK79+AJ79+AI79+AG79+AF79+AE79+AD79+AC79+AB79+Z79+Y79+X79+W79+V79+U79+S79+R79+Q79+P79+O79+N79+L79+K79+J79+I79+H79+G79)</f>
        <v>0</v>
      </c>
    </row>
    <row r="80" spans="2:76" x14ac:dyDescent="0.2">
      <c r="B80" s="114">
        <v>76</v>
      </c>
      <c r="C80" s="117">
        <f>VLOOKUP(B80,'Employee Information'!$B$6:$Z$85,2,FALSE)</f>
        <v>0</v>
      </c>
      <c r="D80" s="89">
        <f>VLOOKUP(B80,'Employee Information'!$B$6:$Z$85,3,FALSE)</f>
        <v>0</v>
      </c>
      <c r="E80" s="90">
        <f t="shared" ref="E80" si="12">SUM(F80:BW80)</f>
        <v>0</v>
      </c>
      <c r="F80" s="84"/>
      <c r="G80" s="84"/>
      <c r="H80" s="84"/>
      <c r="I80" s="84"/>
      <c r="J80" s="84"/>
      <c r="K80" s="84"/>
      <c r="L80" s="85"/>
      <c r="M80" s="84"/>
      <c r="N80" s="84"/>
      <c r="O80" s="84"/>
      <c r="P80" s="84"/>
      <c r="Q80" s="84"/>
      <c r="R80" s="84"/>
      <c r="S80" s="85"/>
      <c r="T80" s="84"/>
      <c r="U80" s="84"/>
      <c r="V80" s="84"/>
      <c r="W80" s="84"/>
      <c r="X80" s="84"/>
      <c r="Y80" s="84"/>
      <c r="Z80" s="85"/>
      <c r="AA80" s="84"/>
      <c r="AB80" s="84"/>
      <c r="AC80" s="84"/>
      <c r="AD80" s="84"/>
      <c r="AE80" s="84"/>
      <c r="AF80" s="84"/>
      <c r="AG80" s="85"/>
      <c r="AH80" s="84"/>
      <c r="AI80" s="84"/>
      <c r="AJ80" s="84"/>
      <c r="AK80" s="84"/>
      <c r="AL80" s="84"/>
      <c r="AM80" s="84"/>
      <c r="AN80" s="87"/>
      <c r="AO80" s="86"/>
      <c r="AP80" s="84"/>
      <c r="AQ80" s="84"/>
      <c r="AR80" s="84"/>
      <c r="AS80" s="84"/>
      <c r="AT80" s="84"/>
      <c r="AU80" s="85"/>
      <c r="AV80" s="84"/>
      <c r="AW80" s="84"/>
      <c r="AX80" s="84"/>
      <c r="AY80" s="84"/>
      <c r="AZ80" s="84"/>
      <c r="BA80" s="84"/>
      <c r="BB80" s="85"/>
      <c r="BC80" s="84"/>
      <c r="BD80" s="84"/>
      <c r="BE80" s="84"/>
      <c r="BF80" s="84"/>
      <c r="BG80" s="84"/>
      <c r="BH80" s="84"/>
      <c r="BI80" s="85"/>
      <c r="BJ80" s="84"/>
      <c r="BK80" s="84"/>
      <c r="BL80" s="84"/>
      <c r="BM80" s="84"/>
      <c r="BN80" s="84"/>
      <c r="BO80" s="84"/>
      <c r="BP80" s="85"/>
      <c r="BQ80" s="84"/>
      <c r="BR80" s="84"/>
      <c r="BS80" s="84"/>
      <c r="BT80" s="84"/>
      <c r="BU80" s="84"/>
      <c r="BV80" s="84"/>
      <c r="BW80" s="85"/>
      <c r="BX80" s="88">
        <f>VLOOKUP(B80,'Employee Information'!$B$4:$Z$85,6,FALSE)*(BV80+BU80+BT80+BS80+BR80+BW80+BP80+BO80+BN80+BM80+BL80+BK80+BI80+BH80+BG80+BF80+BE80+BD80+BB80+BA80+AZ80+AY80+AX80+AW80+AU80+AT80+AS80+AR80+AQ80+AP80+AN80+AM80+AL80+AK80+AJ80+AI80+AG80+AF80+AE80+AD80+AC80+AB80+Z80+Y80+X80+W80+V80+U80+S80+R80+Q80+P80+O80+N80+L80+K80+J80+I80+H80+G80)</f>
        <v>0</v>
      </c>
    </row>
    <row r="81" spans="2:76" x14ac:dyDescent="0.2">
      <c r="B81" s="115">
        <v>77</v>
      </c>
      <c r="C81" s="118">
        <f>VLOOKUP(B81,'Employee Information'!$B$6:$Z$85,2,FALSE)</f>
        <v>0</v>
      </c>
      <c r="D81" s="103">
        <f>VLOOKUP(B81,'Employee Information'!$B$6:$Z$85,3,FALSE)</f>
        <v>0</v>
      </c>
      <c r="E81" s="104">
        <f>SUM(F81:BW81)</f>
        <v>0</v>
      </c>
      <c r="F81" s="108"/>
      <c r="G81" s="108"/>
      <c r="H81" s="108"/>
      <c r="I81" s="108"/>
      <c r="J81" s="108"/>
      <c r="K81" s="108"/>
      <c r="L81" s="109"/>
      <c r="M81" s="108"/>
      <c r="N81" s="108"/>
      <c r="O81" s="108"/>
      <c r="P81" s="108"/>
      <c r="Q81" s="108"/>
      <c r="R81" s="108"/>
      <c r="S81" s="109"/>
      <c r="T81" s="108"/>
      <c r="U81" s="108"/>
      <c r="V81" s="108"/>
      <c r="W81" s="108"/>
      <c r="X81" s="108"/>
      <c r="Y81" s="108"/>
      <c r="Z81" s="109"/>
      <c r="AA81" s="108"/>
      <c r="AB81" s="108"/>
      <c r="AC81" s="108"/>
      <c r="AD81" s="108"/>
      <c r="AE81" s="108"/>
      <c r="AF81" s="108"/>
      <c r="AG81" s="109"/>
      <c r="AH81" s="108"/>
      <c r="AI81" s="108"/>
      <c r="AJ81" s="108"/>
      <c r="AK81" s="108"/>
      <c r="AL81" s="108"/>
      <c r="AM81" s="108"/>
      <c r="AN81" s="110"/>
      <c r="AO81" s="111"/>
      <c r="AP81" s="108"/>
      <c r="AQ81" s="108"/>
      <c r="AR81" s="108"/>
      <c r="AS81" s="108"/>
      <c r="AT81" s="108"/>
      <c r="AU81" s="109"/>
      <c r="AV81" s="108"/>
      <c r="AW81" s="108"/>
      <c r="AX81" s="108"/>
      <c r="AY81" s="108"/>
      <c r="AZ81" s="108"/>
      <c r="BA81" s="108"/>
      <c r="BB81" s="109"/>
      <c r="BC81" s="108"/>
      <c r="BD81" s="108"/>
      <c r="BE81" s="108"/>
      <c r="BF81" s="108"/>
      <c r="BG81" s="108"/>
      <c r="BH81" s="108"/>
      <c r="BI81" s="109"/>
      <c r="BJ81" s="108"/>
      <c r="BK81" s="108"/>
      <c r="BL81" s="108"/>
      <c r="BM81" s="108"/>
      <c r="BN81" s="108"/>
      <c r="BO81" s="108"/>
      <c r="BP81" s="109"/>
      <c r="BQ81" s="108"/>
      <c r="BR81" s="108"/>
      <c r="BS81" s="108"/>
      <c r="BT81" s="108"/>
      <c r="BU81" s="108"/>
      <c r="BV81" s="108"/>
      <c r="BW81" s="109"/>
      <c r="BX81" s="88">
        <f>VLOOKUP(B81,'Employee Information'!$B$4:$Z$85,6,FALSE)*(BV81+BU81+BT81+BS81+BR81+BW81+BP81+BO81+BN81+BM81+BL81+BK81+BI81+BH81+BG81+BF81+BE81+BD81+BB81+BA81+AZ81+AY81+AX81+AW81+AU81+AT81+AS81+AR81+AQ81+AP81+AN81+AM81+AL81+AK81+AJ81+AI81+AG81+AF81+AE81+AD81+AC81+AB81+Z81+Y81+X81+W81+V81+U81+S81+R81+Q81+P81+O81+N81+L81+K81+J81+I81+H81+G81)</f>
        <v>0</v>
      </c>
    </row>
    <row r="82" spans="2:76" x14ac:dyDescent="0.2">
      <c r="B82" s="114">
        <v>78</v>
      </c>
      <c r="C82" s="117">
        <f>VLOOKUP(B82,'Employee Information'!$B$6:$Z$85,2,FALSE)</f>
        <v>0</v>
      </c>
      <c r="D82" s="89">
        <f>VLOOKUP(B82,'Employee Information'!$B$6:$Z$85,3,FALSE)</f>
        <v>0</v>
      </c>
      <c r="E82" s="90">
        <f t="shared" ref="E82" si="13">SUM(F82:BW82)</f>
        <v>0</v>
      </c>
      <c r="F82" s="84"/>
      <c r="G82" s="84"/>
      <c r="H82" s="84"/>
      <c r="I82" s="84"/>
      <c r="J82" s="84"/>
      <c r="K82" s="84"/>
      <c r="L82" s="85"/>
      <c r="M82" s="84"/>
      <c r="N82" s="84"/>
      <c r="O82" s="84"/>
      <c r="P82" s="84"/>
      <c r="Q82" s="84"/>
      <c r="R82" s="84"/>
      <c r="S82" s="85"/>
      <c r="T82" s="84"/>
      <c r="U82" s="84"/>
      <c r="V82" s="84"/>
      <c r="W82" s="84"/>
      <c r="X82" s="84"/>
      <c r="Y82" s="84"/>
      <c r="Z82" s="85"/>
      <c r="AA82" s="84"/>
      <c r="AB82" s="84"/>
      <c r="AC82" s="84"/>
      <c r="AD82" s="84"/>
      <c r="AE82" s="84"/>
      <c r="AF82" s="84"/>
      <c r="AG82" s="85"/>
      <c r="AH82" s="84"/>
      <c r="AI82" s="84"/>
      <c r="AJ82" s="84"/>
      <c r="AK82" s="84"/>
      <c r="AL82" s="84"/>
      <c r="AM82" s="84"/>
      <c r="AN82" s="87"/>
      <c r="AO82" s="86"/>
      <c r="AP82" s="84"/>
      <c r="AQ82" s="84"/>
      <c r="AR82" s="84"/>
      <c r="AS82" s="84"/>
      <c r="AT82" s="84"/>
      <c r="AU82" s="85"/>
      <c r="AV82" s="84"/>
      <c r="AW82" s="84"/>
      <c r="AX82" s="84"/>
      <c r="AY82" s="84"/>
      <c r="AZ82" s="84"/>
      <c r="BA82" s="84"/>
      <c r="BB82" s="85"/>
      <c r="BC82" s="84"/>
      <c r="BD82" s="84"/>
      <c r="BE82" s="84"/>
      <c r="BF82" s="84"/>
      <c r="BG82" s="84"/>
      <c r="BH82" s="84"/>
      <c r="BI82" s="85"/>
      <c r="BJ82" s="84"/>
      <c r="BK82" s="84"/>
      <c r="BL82" s="84"/>
      <c r="BM82" s="84"/>
      <c r="BN82" s="84"/>
      <c r="BO82" s="84"/>
      <c r="BP82" s="85"/>
      <c r="BQ82" s="84"/>
      <c r="BR82" s="84"/>
      <c r="BS82" s="84"/>
      <c r="BT82" s="84"/>
      <c r="BU82" s="84"/>
      <c r="BV82" s="84"/>
      <c r="BW82" s="85"/>
      <c r="BX82" s="88">
        <f>VLOOKUP(B82,'Employee Information'!$B$4:$Z$85,6,FALSE)*(BV82+BU82+BT82+BS82+BR82+BW82+BP82+BO82+BN82+BM82+BL82+BK82+BI82+BH82+BG82+BF82+BE82+BD82+BB82+BA82+AZ82+AY82+AX82+AW82+AU82+AT82+AS82+AR82+AQ82+AP82+AN82+AM82+AL82+AK82+AJ82+AI82+AG82+AF82+AE82+AD82+AC82+AB82+Z82+Y82+X82+W82+V82+U82+S82+R82+Q82+P82+O82+N82+L82+K82+J82+I82+H82+G82)</f>
        <v>0</v>
      </c>
    </row>
    <row r="83" spans="2:76" x14ac:dyDescent="0.2">
      <c r="B83" s="115">
        <v>79</v>
      </c>
      <c r="C83" s="118">
        <f>VLOOKUP(B83,'Employee Information'!$B$6:$Z$85,2,FALSE)</f>
        <v>0</v>
      </c>
      <c r="D83" s="103">
        <f>VLOOKUP(B83,'Employee Information'!$B$6:$Z$85,3,FALSE)</f>
        <v>0</v>
      </c>
      <c r="E83" s="104">
        <f>SUM(F83:BW83)</f>
        <v>0</v>
      </c>
      <c r="F83" s="108"/>
      <c r="G83" s="108"/>
      <c r="H83" s="108"/>
      <c r="I83" s="108"/>
      <c r="J83" s="108"/>
      <c r="K83" s="108"/>
      <c r="L83" s="109"/>
      <c r="M83" s="108"/>
      <c r="N83" s="108"/>
      <c r="O83" s="108"/>
      <c r="P83" s="108"/>
      <c r="Q83" s="108"/>
      <c r="R83" s="108"/>
      <c r="S83" s="109"/>
      <c r="T83" s="108"/>
      <c r="U83" s="108"/>
      <c r="V83" s="108"/>
      <c r="W83" s="108"/>
      <c r="X83" s="108"/>
      <c r="Y83" s="108"/>
      <c r="Z83" s="109"/>
      <c r="AA83" s="108"/>
      <c r="AB83" s="108"/>
      <c r="AC83" s="108"/>
      <c r="AD83" s="108"/>
      <c r="AE83" s="108"/>
      <c r="AF83" s="108"/>
      <c r="AG83" s="109"/>
      <c r="AH83" s="108"/>
      <c r="AI83" s="108"/>
      <c r="AJ83" s="108"/>
      <c r="AK83" s="108"/>
      <c r="AL83" s="108"/>
      <c r="AM83" s="108"/>
      <c r="AN83" s="110"/>
      <c r="AO83" s="111"/>
      <c r="AP83" s="108"/>
      <c r="AQ83" s="108"/>
      <c r="AR83" s="108"/>
      <c r="AS83" s="108"/>
      <c r="AT83" s="108"/>
      <c r="AU83" s="109"/>
      <c r="AV83" s="108"/>
      <c r="AW83" s="108"/>
      <c r="AX83" s="108"/>
      <c r="AY83" s="108"/>
      <c r="AZ83" s="108"/>
      <c r="BA83" s="108"/>
      <c r="BB83" s="109"/>
      <c r="BC83" s="108"/>
      <c r="BD83" s="108"/>
      <c r="BE83" s="108"/>
      <c r="BF83" s="108"/>
      <c r="BG83" s="108"/>
      <c r="BH83" s="108"/>
      <c r="BI83" s="109"/>
      <c r="BJ83" s="108"/>
      <c r="BK83" s="108"/>
      <c r="BL83" s="108"/>
      <c r="BM83" s="108"/>
      <c r="BN83" s="108"/>
      <c r="BO83" s="108"/>
      <c r="BP83" s="109"/>
      <c r="BQ83" s="108"/>
      <c r="BR83" s="108"/>
      <c r="BS83" s="108"/>
      <c r="BT83" s="108"/>
      <c r="BU83" s="108"/>
      <c r="BV83" s="108"/>
      <c r="BW83" s="109"/>
      <c r="BX83" s="88">
        <f>VLOOKUP(B83,'Employee Information'!$B$4:$Z$85,6,FALSE)*(BV83+BU83+BT83+BS83+BR83+BW83+BP83+BO83+BN83+BM83+BL83+BK83+BI83+BH83+BG83+BF83+BE83+BD83+BB83+BA83+AZ83+AY83+AX83+AW83+AU83+AT83+AS83+AR83+AQ83+AP83+AN83+AM83+AL83+AK83+AJ83+AI83+AG83+AF83+AE83+AD83+AC83+AB83+Z83+Y83+X83+W83+V83+U83+S83+R83+Q83+P83+O83+N83+L83+K83+J83+I83+H83+G83)</f>
        <v>0</v>
      </c>
    </row>
    <row r="84" spans="2:76" x14ac:dyDescent="0.2">
      <c r="B84" s="114">
        <v>80</v>
      </c>
      <c r="C84" s="117">
        <f>VLOOKUP(B84,'Employee Information'!$B$6:$Z$85,2,FALSE)</f>
        <v>0</v>
      </c>
      <c r="D84" s="89">
        <f>VLOOKUP(B84,'Employee Information'!$B$6:$Z$85,3,FALSE)</f>
        <v>0</v>
      </c>
      <c r="E84" s="90">
        <f t="shared" ref="E84" si="14">SUM(F84:BW84)</f>
        <v>0</v>
      </c>
      <c r="F84" s="84"/>
      <c r="G84" s="84"/>
      <c r="H84" s="84"/>
      <c r="I84" s="84"/>
      <c r="J84" s="84"/>
      <c r="K84" s="84"/>
      <c r="L84" s="85"/>
      <c r="M84" s="84"/>
      <c r="N84" s="84"/>
      <c r="O84" s="84"/>
      <c r="P84" s="84"/>
      <c r="Q84" s="84"/>
      <c r="R84" s="84"/>
      <c r="S84" s="85"/>
      <c r="T84" s="84"/>
      <c r="U84" s="84"/>
      <c r="V84" s="84"/>
      <c r="W84" s="84"/>
      <c r="X84" s="84"/>
      <c r="Y84" s="84"/>
      <c r="Z84" s="85"/>
      <c r="AA84" s="84"/>
      <c r="AB84" s="84"/>
      <c r="AC84" s="84"/>
      <c r="AD84" s="84"/>
      <c r="AE84" s="84"/>
      <c r="AF84" s="84"/>
      <c r="AG84" s="85"/>
      <c r="AH84" s="84"/>
      <c r="AI84" s="84"/>
      <c r="AJ84" s="84"/>
      <c r="AK84" s="84"/>
      <c r="AL84" s="84"/>
      <c r="AM84" s="84"/>
      <c r="AN84" s="87"/>
      <c r="AO84" s="86"/>
      <c r="AP84" s="84"/>
      <c r="AQ84" s="84"/>
      <c r="AR84" s="84"/>
      <c r="AS84" s="84"/>
      <c r="AT84" s="84"/>
      <c r="AU84" s="85"/>
      <c r="AV84" s="84"/>
      <c r="AW84" s="84"/>
      <c r="AX84" s="84"/>
      <c r="AY84" s="84"/>
      <c r="AZ84" s="84"/>
      <c r="BA84" s="84"/>
      <c r="BB84" s="85"/>
      <c r="BC84" s="84"/>
      <c r="BD84" s="84"/>
      <c r="BE84" s="84"/>
      <c r="BF84" s="84"/>
      <c r="BG84" s="84"/>
      <c r="BH84" s="84"/>
      <c r="BI84" s="85"/>
      <c r="BJ84" s="84"/>
      <c r="BK84" s="84"/>
      <c r="BL84" s="84"/>
      <c r="BM84" s="84"/>
      <c r="BN84" s="84"/>
      <c r="BO84" s="84"/>
      <c r="BP84" s="85"/>
      <c r="BQ84" s="84"/>
      <c r="BR84" s="84"/>
      <c r="BS84" s="84"/>
      <c r="BT84" s="84"/>
      <c r="BU84" s="84"/>
      <c r="BV84" s="84"/>
      <c r="BW84" s="85"/>
      <c r="BX84" s="88">
        <f>VLOOKUP(B84,'Employee Information'!$B$4:$Z$85,6,FALSE)*(BV84+BU84+BT84+BS84+BR84+BW84+BP84+BO84+BN84+BM84+BL84+BK84+BI84+BH84+BG84+BF84+BE84+BD84+BB84+BA84+AZ84+AY84+AX84+AW84+AU84+AT84+AS84+AR84+AQ84+AP84+AN84+AM84+AL84+AK84+AJ84+AI84+AG84+AF84+AE84+AD84+AC84+AB84+Z84+Y84+X84+W84+V84+U84+S84+R84+Q84+P84+O84+N84+L84+K84+J84+I84+H84+G84)</f>
        <v>0</v>
      </c>
    </row>
  </sheetData>
  <sheetProtection algorithmName="SHA-512" hashValue="IbvNmbwX37D83sPl6UaxoDuX/axfMrTDOFXOObR/nLtLsCyuwhjau5ofq4nflg7jcwOsFHCugrVWmlXUkk/Rxw==" saltValue="Drjkrq032RAQOinuj/vkug==" spinCount="100000" sheet="1" objects="1" scenarios="1"/>
  <protectedRanges>
    <protectedRange password="C5CA" sqref="F5:BW84" name="Daily Hours"/>
    <protectedRange password="CF0B" sqref="B5:B38" name="Employee ID"/>
  </protectedRanges>
  <mergeCells count="12">
    <mergeCell ref="BJ3:BP3"/>
    <mergeCell ref="BQ3:BW3"/>
    <mergeCell ref="M3:S3"/>
    <mergeCell ref="T3:Z3"/>
    <mergeCell ref="AA3:AG3"/>
    <mergeCell ref="AH3:AN3"/>
    <mergeCell ref="AV3:BB3"/>
    <mergeCell ref="F3:L3"/>
    <mergeCell ref="AO3:AU3"/>
    <mergeCell ref="M1:P1"/>
    <mergeCell ref="AU1:AX1"/>
    <mergeCell ref="BC3:BI3"/>
  </mergeCells>
  <phoneticPr fontId="3" type="noConversion"/>
  <pageMargins left="0.75" right="0.75" top="1" bottom="1" header="0.5" footer="0.5"/>
  <pageSetup scale="91" orientation="landscape" horizontalDpi="300" verticalDpi="300" r:id="rId1"/>
  <headerFooter alignWithMargins="0"/>
  <colBreaks count="4" manualBreakCount="4">
    <brk id="12" max="1048575" man="1"/>
    <brk id="33" max="52" man="1"/>
    <brk id="54" max="1048575" man="1"/>
    <brk id="76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tabSelected="1" zoomScaleSheetLayoutView="100" workbookViewId="0">
      <selection activeCell="L4" sqref="L4"/>
    </sheetView>
  </sheetViews>
  <sheetFormatPr defaultRowHeight="12.75" x14ac:dyDescent="0.2"/>
  <cols>
    <col min="1" max="1" width="11.140625" customWidth="1"/>
    <col min="2" max="2" width="14" customWidth="1"/>
    <col min="3" max="3" width="11" customWidth="1"/>
    <col min="4" max="4" width="11.5703125" customWidth="1"/>
    <col min="5" max="6" width="11.7109375" customWidth="1"/>
    <col min="7" max="7" width="11.28515625" customWidth="1"/>
    <col min="8" max="9" width="10.42578125" bestFit="1" customWidth="1"/>
    <col min="11" max="11" width="14.42578125" bestFit="1" customWidth="1"/>
  </cols>
  <sheetData>
    <row r="1" spans="1:12" ht="18" x14ac:dyDescent="0.25">
      <c r="A1" s="161" t="s">
        <v>85</v>
      </c>
      <c r="B1" s="161"/>
      <c r="C1" s="161"/>
      <c r="D1" s="161"/>
      <c r="E1" s="161"/>
      <c r="F1" s="161"/>
      <c r="G1" s="161"/>
      <c r="H1" s="161"/>
      <c r="I1" s="161"/>
    </row>
    <row r="2" spans="1:12" ht="15" x14ac:dyDescent="0.25">
      <c r="A2" s="162" t="s">
        <v>81</v>
      </c>
      <c r="B2" s="162"/>
      <c r="C2" s="162"/>
      <c r="D2" s="162"/>
      <c r="E2" s="162"/>
      <c r="F2" s="162"/>
      <c r="G2" s="162"/>
      <c r="H2" s="162"/>
      <c r="I2" s="162"/>
    </row>
    <row r="3" spans="1:12" ht="15" x14ac:dyDescent="0.25">
      <c r="A3" s="162" t="s">
        <v>90</v>
      </c>
      <c r="B3" s="162"/>
      <c r="C3" s="162"/>
      <c r="D3" s="162"/>
      <c r="E3" s="162"/>
      <c r="F3" s="162"/>
      <c r="G3" s="162"/>
      <c r="H3" s="162"/>
      <c r="I3" s="162"/>
    </row>
    <row r="4" spans="1:12" ht="6.75" customHeight="1" thickBot="1" x14ac:dyDescent="0.25"/>
    <row r="5" spans="1:12" ht="13.5" thickBot="1" x14ac:dyDescent="0.25">
      <c r="A5" s="169" t="s">
        <v>16</v>
      </c>
      <c r="B5" s="170"/>
      <c r="C5" s="64">
        <f>VLOOKUP(H5,'Employee Information'!$B$6:$Z$85,22,FALSE)</f>
        <v>19249</v>
      </c>
      <c r="D5" s="65">
        <f>VLOOKUP(H5,'Employee Information'!$B$6:$Z$85,23,FALSE)</f>
        <v>0</v>
      </c>
      <c r="G5" t="s">
        <v>82</v>
      </c>
      <c r="H5" s="14">
        <v>50</v>
      </c>
    </row>
    <row r="6" spans="1:12" ht="6.75" customHeight="1" thickBot="1" x14ac:dyDescent="0.25">
      <c r="A6" s="1"/>
      <c r="B6" s="1"/>
      <c r="C6" s="1"/>
      <c r="D6" s="1"/>
      <c r="E6" s="1"/>
      <c r="F6" s="1"/>
      <c r="G6" s="1"/>
      <c r="H6" s="1" t="s">
        <v>0</v>
      </c>
      <c r="I6" s="1"/>
    </row>
    <row r="7" spans="1:12" ht="10.5" customHeight="1" x14ac:dyDescent="0.2">
      <c r="A7" s="185" t="s">
        <v>1</v>
      </c>
      <c r="B7" s="186"/>
      <c r="C7" s="186"/>
      <c r="D7" s="186"/>
      <c r="E7" s="186"/>
      <c r="F7" s="186"/>
      <c r="G7" s="186"/>
      <c r="H7" s="186"/>
      <c r="I7" s="187"/>
      <c r="L7" t="s">
        <v>0</v>
      </c>
    </row>
    <row r="8" spans="1:12" ht="9.75" customHeight="1" x14ac:dyDescent="0.2">
      <c r="A8" s="188"/>
      <c r="B8" s="189"/>
      <c r="C8" s="189"/>
      <c r="D8" s="189"/>
      <c r="E8" s="189"/>
      <c r="F8" s="189"/>
      <c r="G8" s="189"/>
      <c r="H8" s="189"/>
      <c r="I8" s="190"/>
      <c r="K8" t="s">
        <v>0</v>
      </c>
      <c r="L8" s="16" t="s">
        <v>0</v>
      </c>
    </row>
    <row r="9" spans="1:12" ht="8.25" customHeight="1" thickBot="1" x14ac:dyDescent="0.25">
      <c r="A9" s="191"/>
      <c r="B9" s="192"/>
      <c r="C9" s="192"/>
      <c r="D9" s="192"/>
      <c r="E9" s="192"/>
      <c r="F9" s="192"/>
      <c r="G9" s="192"/>
      <c r="H9" s="192"/>
      <c r="I9" s="193"/>
      <c r="K9" t="s">
        <v>0</v>
      </c>
      <c r="L9" s="16" t="s">
        <v>0</v>
      </c>
    </row>
    <row r="10" spans="1:12" ht="13.5" thickBot="1" x14ac:dyDescent="0.25">
      <c r="K10" t="s">
        <v>0</v>
      </c>
      <c r="L10" s="16" t="s">
        <v>0</v>
      </c>
    </row>
    <row r="11" spans="1:12" ht="13.5" thickBot="1" x14ac:dyDescent="0.25">
      <c r="A11" s="66" t="s">
        <v>57</v>
      </c>
      <c r="B11" s="67">
        <f>VLOOKUP(H5,'Employee Information'!$B$6:$Z$85,3,FALSE)</f>
        <v>0</v>
      </c>
      <c r="C11" s="68" t="s">
        <v>58</v>
      </c>
      <c r="D11" s="196">
        <f>VLOOKUP(H5,'Employee Information'!$B$6:$Z$85,2,FALSE)</f>
        <v>0</v>
      </c>
      <c r="E11" s="203"/>
      <c r="G11" t="s">
        <v>28</v>
      </c>
      <c r="H11" s="143">
        <f>VLOOKUP(H5,'Employee Information'!$B$6:$Z$85,4,FALSE)</f>
        <v>0</v>
      </c>
      <c r="I11" s="69"/>
      <c r="K11" t="s">
        <v>0</v>
      </c>
      <c r="L11" s="16" t="s">
        <v>0</v>
      </c>
    </row>
    <row r="12" spans="1:12" ht="13.5" thickBot="1" x14ac:dyDescent="0.25">
      <c r="K12" t="s">
        <v>0</v>
      </c>
      <c r="L12" s="16" t="s">
        <v>0</v>
      </c>
    </row>
    <row r="13" spans="1:12" ht="13.5" thickBot="1" x14ac:dyDescent="0.25">
      <c r="A13" t="s">
        <v>2</v>
      </c>
      <c r="B13" s="173">
        <f>VLOOKUP(H5,'Employee Information'!$B$6:$Z$85,5,FALSE)</f>
        <v>0</v>
      </c>
      <c r="C13" s="174" t="e">
        <f>VLOOKUP(I7,'Employee Information'!$B$6:$Z$54,3,FALSE)</f>
        <v>#N/A</v>
      </c>
      <c r="D13" s="175" t="e">
        <f>VLOOKUP(J7,'Employee Information'!$B$6:$Z$54,3,FALSE)</f>
        <v>#N/A</v>
      </c>
      <c r="F13" t="s">
        <v>3</v>
      </c>
      <c r="G13" s="173">
        <f>VLOOKUP(H5,'Employee Information'!$B$6:$Z$85,20,FALSE)</f>
        <v>0</v>
      </c>
      <c r="H13" s="174"/>
      <c r="I13" s="175"/>
      <c r="K13" t="s">
        <v>0</v>
      </c>
      <c r="L13" s="16" t="s">
        <v>0</v>
      </c>
    </row>
    <row r="14" spans="1:12" ht="13.5" thickBot="1" x14ac:dyDescent="0.25">
      <c r="B14" s="5"/>
      <c r="C14" s="5"/>
      <c r="D14" s="5"/>
      <c r="G14" s="4"/>
      <c r="H14" s="4"/>
      <c r="I14" s="2"/>
      <c r="K14" t="s">
        <v>0</v>
      </c>
      <c r="L14" s="16" t="s">
        <v>0</v>
      </c>
    </row>
    <row r="15" spans="1:12" ht="13.5" thickBot="1" x14ac:dyDescent="0.25">
      <c r="A15" t="s">
        <v>17</v>
      </c>
      <c r="B15" s="45">
        <f>VLOOKUP(H5,'Employee Information'!$B$6:$Z$85,7,FALSE)</f>
        <v>0</v>
      </c>
      <c r="D15" s="171"/>
      <c r="E15" s="172"/>
      <c r="F15" s="2"/>
      <c r="H15" s="2"/>
    </row>
    <row r="16" spans="1:12" ht="13.5" thickBot="1" x14ac:dyDescent="0.25">
      <c r="B16" s="2"/>
    </row>
    <row r="17" spans="1:9" ht="13.5" thickBot="1" x14ac:dyDescent="0.25">
      <c r="A17" t="s">
        <v>4</v>
      </c>
      <c r="C17" s="179">
        <f>VLOOKUP(H5,'Employee Information'!$B$6:$Z$85,21,FALSE)</f>
        <v>0</v>
      </c>
      <c r="D17" s="180"/>
      <c r="E17" s="180"/>
      <c r="F17" s="180"/>
      <c r="G17" s="180"/>
      <c r="H17" s="181"/>
      <c r="I17" s="2"/>
    </row>
    <row r="18" spans="1:9" ht="13.5" thickBot="1" x14ac:dyDescent="0.25">
      <c r="C18" s="200" t="s">
        <v>86</v>
      </c>
      <c r="D18" s="201"/>
      <c r="E18" s="201"/>
      <c r="F18" s="201"/>
      <c r="G18" s="201"/>
      <c r="H18" s="201"/>
      <c r="I18" s="202"/>
    </row>
    <row r="19" spans="1:9" ht="13.5" thickBot="1" x14ac:dyDescent="0.25"/>
    <row r="20" spans="1:9" ht="13.5" thickBot="1" x14ac:dyDescent="0.25">
      <c r="A20" s="176" t="s">
        <v>5</v>
      </c>
      <c r="B20" s="177"/>
      <c r="C20" s="177"/>
      <c r="D20" s="177"/>
      <c r="E20" s="177"/>
      <c r="F20" s="177"/>
      <c r="G20" s="177"/>
      <c r="H20" s="177"/>
      <c r="I20" s="178"/>
    </row>
    <row r="21" spans="1:9" ht="13.5" thickBot="1" x14ac:dyDescent="0.25"/>
    <row r="22" spans="1:9" x14ac:dyDescent="0.2">
      <c r="A22" s="58" t="s">
        <v>73</v>
      </c>
      <c r="B22" s="59" t="str">
        <f>+'Payroll Calculator'!M1</f>
        <v>August 2023</v>
      </c>
      <c r="C22" s="60"/>
      <c r="D22" s="60"/>
      <c r="E22" s="60"/>
      <c r="F22" s="60"/>
      <c r="G22" s="60"/>
      <c r="H22" s="60"/>
      <c r="I22" s="61"/>
    </row>
    <row r="23" spans="1:9" x14ac:dyDescent="0.2">
      <c r="A23" s="62" t="s">
        <v>6</v>
      </c>
      <c r="B23" s="62" t="s">
        <v>7</v>
      </c>
      <c r="C23" s="62" t="s">
        <v>8</v>
      </c>
      <c r="D23" s="62" t="s">
        <v>9</v>
      </c>
      <c r="E23" s="63" t="s">
        <v>10</v>
      </c>
      <c r="F23" s="62" t="s">
        <v>11</v>
      </c>
      <c r="G23" s="62" t="s">
        <v>12</v>
      </c>
      <c r="H23" s="62" t="s">
        <v>13</v>
      </c>
      <c r="I23" s="63" t="s">
        <v>14</v>
      </c>
    </row>
    <row r="24" spans="1:9" x14ac:dyDescent="0.2">
      <c r="A24" s="44">
        <v>1</v>
      </c>
      <c r="B24" s="3">
        <f>VLOOKUP($H$5,'Payroll Calculator'!$B$5:$BX$86,5,FALSE)</f>
        <v>0</v>
      </c>
      <c r="C24" s="3">
        <f>VLOOKUP($H$5,'Payroll Calculator'!$B$5:$BX$86,6,FALSE)</f>
        <v>0</v>
      </c>
      <c r="D24" s="3">
        <f>VLOOKUP($H$5,'Payroll Calculator'!$B$5:$BX$86,7,FALSE)</f>
        <v>0</v>
      </c>
      <c r="E24" s="3">
        <f>VLOOKUP($H$5,'Payroll Calculator'!$B$5:$BX$86,8,FALSE)</f>
        <v>0</v>
      </c>
      <c r="F24" s="3">
        <f>VLOOKUP($H$5,'Payroll Calculator'!$B$5:$BX$86,9,FALSE)</f>
        <v>0</v>
      </c>
      <c r="G24" s="3">
        <f>VLOOKUP($H$5,'Payroll Calculator'!$B$5:$BX$86,10,FALSE)</f>
        <v>0</v>
      </c>
      <c r="H24" s="3">
        <f>VLOOKUP($H$5,'Payroll Calculator'!$B$5:$BX$86,11,FALSE)</f>
        <v>0</v>
      </c>
      <c r="I24" s="3">
        <f>SUM(B24:H24)</f>
        <v>0</v>
      </c>
    </row>
    <row r="25" spans="1:9" x14ac:dyDescent="0.2">
      <c r="A25" s="44">
        <v>2</v>
      </c>
      <c r="B25" s="3">
        <f>VLOOKUP($H$5,'Payroll Calculator'!$B$5:$BX$86,12,FALSE)</f>
        <v>0</v>
      </c>
      <c r="C25" s="3">
        <f>VLOOKUP($H$5,'Payroll Calculator'!$B$5:$BX$86,13,FALSE)</f>
        <v>0</v>
      </c>
      <c r="D25" s="3">
        <f>VLOOKUP($H$5,'Payroll Calculator'!$B$5:$BX$86,14,FALSE)</f>
        <v>0</v>
      </c>
      <c r="E25" s="3">
        <f>VLOOKUP($H$5,'Payroll Calculator'!$B$5:$BX$86,15,FALSE)</f>
        <v>0</v>
      </c>
      <c r="F25" s="3">
        <f>VLOOKUP($H$5,'Payroll Calculator'!$B$5:$BX$86,16,FALSE)</f>
        <v>0</v>
      </c>
      <c r="G25" s="3">
        <f>VLOOKUP($H$5,'Payroll Calculator'!$B$5:$BX$86,17,FALSE)</f>
        <v>0</v>
      </c>
      <c r="H25" s="3">
        <f>VLOOKUP($H$5,'Payroll Calculator'!$B$5:$BX$86,18,FALSE)</f>
        <v>0</v>
      </c>
      <c r="I25" s="3">
        <f>SUM(B25:H25)</f>
        <v>0</v>
      </c>
    </row>
    <row r="26" spans="1:9" x14ac:dyDescent="0.2">
      <c r="A26" s="44">
        <v>3</v>
      </c>
      <c r="B26" s="3">
        <f>VLOOKUP($H$5,'Payroll Calculator'!$B$5:$BX$86,19,FALSE)</f>
        <v>0</v>
      </c>
      <c r="C26" s="3">
        <f>VLOOKUP($H$5,'Payroll Calculator'!$B$5:$BX$86,20,FALSE)</f>
        <v>0</v>
      </c>
      <c r="D26" s="3">
        <f>VLOOKUP($H$5,'Payroll Calculator'!$B$5:$BX$86,21,FALSE)</f>
        <v>0</v>
      </c>
      <c r="E26" s="3">
        <f>VLOOKUP($H$5,'Payroll Calculator'!$B$5:$BX$86,22,FALSE)</f>
        <v>0</v>
      </c>
      <c r="F26" s="3">
        <f>VLOOKUP($H$5,'Payroll Calculator'!$B$5:$BX$86,23,FALSE)</f>
        <v>0</v>
      </c>
      <c r="G26" s="3">
        <f>VLOOKUP($H$5,'Payroll Calculator'!$B$5:$BX$86,24,FALSE)</f>
        <v>0</v>
      </c>
      <c r="H26" s="3">
        <f>VLOOKUP($H$5,'Payroll Calculator'!$B$5:$BX$86,25,FALSE)</f>
        <v>0</v>
      </c>
      <c r="I26" s="3">
        <f>SUM(B26:H26)</f>
        <v>0</v>
      </c>
    </row>
    <row r="27" spans="1:9" x14ac:dyDescent="0.2">
      <c r="A27" s="44">
        <v>4</v>
      </c>
      <c r="B27" s="3">
        <f>VLOOKUP($H$5,'Payroll Calculator'!$B$5:$BX$86,26,FALSE)</f>
        <v>0</v>
      </c>
      <c r="C27" s="3">
        <f>VLOOKUP($H$5,'Payroll Calculator'!$B$5:$BX$86,27,FALSE)</f>
        <v>0</v>
      </c>
      <c r="D27" s="3">
        <f>VLOOKUP($H$5,'Payroll Calculator'!$B$5:$BX$86,28,FALSE)</f>
        <v>0</v>
      </c>
      <c r="E27" s="3">
        <f>VLOOKUP($H$5,'Payroll Calculator'!$B$5:$BX$86,29,FALSE)</f>
        <v>0</v>
      </c>
      <c r="F27" s="3">
        <f>VLOOKUP($H$5,'Payroll Calculator'!$B$5:$BX$86,30,FALSE)</f>
        <v>0</v>
      </c>
      <c r="G27" s="3">
        <f>VLOOKUP($H$5,'Payroll Calculator'!$B$5:$BX$86,31,FALSE)</f>
        <v>0</v>
      </c>
      <c r="H27" s="3">
        <f>VLOOKUP($H$5,'Payroll Calculator'!$B$5:$BX$86,32,FALSE)</f>
        <v>0</v>
      </c>
      <c r="I27" s="3">
        <f>SUM(B27:H27)</f>
        <v>0</v>
      </c>
    </row>
    <row r="28" spans="1:9" x14ac:dyDescent="0.2">
      <c r="A28" s="44">
        <v>5</v>
      </c>
      <c r="B28" s="3">
        <f>VLOOKUP($H$5,'Payroll Calculator'!$B$5:$BX$86,33,FALSE)</f>
        <v>0</v>
      </c>
      <c r="C28" s="3">
        <f>VLOOKUP($H$5,'Payroll Calculator'!$B$5:$BX$86,34,FALSE)</f>
        <v>0</v>
      </c>
      <c r="D28" s="3">
        <f>VLOOKUP($H$5,'Payroll Calculator'!$B$5:$BX$86,35,FALSE)</f>
        <v>0</v>
      </c>
      <c r="E28" s="3">
        <f>VLOOKUP($H$5,'Payroll Calculator'!$B$5:$BX$86,36,FALSE)</f>
        <v>0</v>
      </c>
      <c r="F28" s="3">
        <f>VLOOKUP($H$5,'Payroll Calculator'!$B$5:$BX$86,37,FALSE)</f>
        <v>0</v>
      </c>
      <c r="G28" s="3">
        <f>VLOOKUP($H$5,'Payroll Calculator'!$B$5:$BX$86,38,FALSE)</f>
        <v>0</v>
      </c>
      <c r="H28" s="3">
        <f>VLOOKUP($H$5,'Payroll Calculator'!$B$5:$BX$86,39,FALSE)</f>
        <v>0</v>
      </c>
      <c r="I28" s="3">
        <f>SUM(B28:H28)</f>
        <v>0</v>
      </c>
    </row>
    <row r="29" spans="1:9" x14ac:dyDescent="0.2">
      <c r="A29" s="182" t="s">
        <v>78</v>
      </c>
      <c r="B29" s="183"/>
      <c r="C29" s="183"/>
      <c r="D29" s="183"/>
      <c r="E29" s="183"/>
      <c r="F29" s="183"/>
      <c r="G29" s="183"/>
      <c r="H29" s="184"/>
      <c r="I29" s="3">
        <f>SUM(I24:I28)</f>
        <v>0</v>
      </c>
    </row>
    <row r="30" spans="1:9" ht="13.5" thickBot="1" x14ac:dyDescent="0.25">
      <c r="A30" t="s">
        <v>0</v>
      </c>
    </row>
    <row r="31" spans="1:9" x14ac:dyDescent="0.2">
      <c r="A31" s="53" t="s">
        <v>75</v>
      </c>
      <c r="B31" s="54">
        <f>+'Payroll Calculator'!AU1</f>
        <v>0</v>
      </c>
      <c r="C31" s="55"/>
      <c r="D31" s="55"/>
      <c r="E31" s="55"/>
      <c r="F31" s="55"/>
      <c r="G31" s="55"/>
      <c r="H31" s="55"/>
      <c r="I31" s="56"/>
    </row>
    <row r="32" spans="1:9" x14ac:dyDescent="0.2">
      <c r="A32" s="52" t="s">
        <v>6</v>
      </c>
      <c r="B32" s="52" t="s">
        <v>7</v>
      </c>
      <c r="C32" s="52" t="s">
        <v>8</v>
      </c>
      <c r="D32" s="52" t="s">
        <v>9</v>
      </c>
      <c r="E32" s="57" t="s">
        <v>10</v>
      </c>
      <c r="F32" s="52" t="s">
        <v>11</v>
      </c>
      <c r="G32" s="52" t="s">
        <v>12</v>
      </c>
      <c r="H32" s="52" t="s">
        <v>13</v>
      </c>
      <c r="I32" s="57" t="s">
        <v>14</v>
      </c>
    </row>
    <row r="33" spans="1:9" x14ac:dyDescent="0.2">
      <c r="A33" s="44">
        <v>1</v>
      </c>
      <c r="B33" s="3">
        <f>VLOOKUP($H$5,'Payroll Calculator'!$B$5:$BX$86,40,FALSE)</f>
        <v>0</v>
      </c>
      <c r="C33" s="3">
        <f>VLOOKUP($H$5,'Payroll Calculator'!$B$5:$BX$86,41,FALSE)</f>
        <v>0</v>
      </c>
      <c r="D33" s="3">
        <f>VLOOKUP($H$5,'Payroll Calculator'!$B$5:$BX$86,42,FALSE)</f>
        <v>0</v>
      </c>
      <c r="E33" s="3">
        <f>VLOOKUP($H$5,'Payroll Calculator'!$B$5:$BX$86,43,FALSE)</f>
        <v>0</v>
      </c>
      <c r="F33" s="3">
        <f>VLOOKUP($H$5,'Payroll Calculator'!$B$5:$BX$86,44,FALSE)</f>
        <v>0</v>
      </c>
      <c r="G33" s="3">
        <f>VLOOKUP($H$5,'Payroll Calculator'!$B$5:$BX$86,45,FALSE)</f>
        <v>0</v>
      </c>
      <c r="H33" s="3">
        <f>VLOOKUP($H$5,'Payroll Calculator'!$B$5:$BX$86,46,FALSE)</f>
        <v>0</v>
      </c>
      <c r="I33" s="3">
        <f>SUM(B33:H33)</f>
        <v>0</v>
      </c>
    </row>
    <row r="34" spans="1:9" x14ac:dyDescent="0.2">
      <c r="A34" s="44">
        <v>2</v>
      </c>
      <c r="B34" s="3">
        <f>VLOOKUP($H$5,'Payroll Calculator'!$B$5:$BX$86,47,FALSE)</f>
        <v>0</v>
      </c>
      <c r="C34" s="3">
        <f>VLOOKUP($H$5,'Payroll Calculator'!$B$5:$BX$86,48,FALSE)</f>
        <v>0</v>
      </c>
      <c r="D34" s="3">
        <f>VLOOKUP($H$5,'Payroll Calculator'!$B$5:$BX$86,49,FALSE)</f>
        <v>0</v>
      </c>
      <c r="E34" s="3">
        <f>VLOOKUP($H$5,'Payroll Calculator'!$B$5:$BX$86,50,FALSE)</f>
        <v>0</v>
      </c>
      <c r="F34" s="3">
        <f>VLOOKUP($H$5,'Payroll Calculator'!$B$5:$BX$86,51,FALSE)</f>
        <v>0</v>
      </c>
      <c r="G34" s="3">
        <f>VLOOKUP($H$5,'Payroll Calculator'!$B$5:$BX$86,52,FALSE)</f>
        <v>0</v>
      </c>
      <c r="H34" s="3">
        <f>VLOOKUP($H$5,'Payroll Calculator'!$B$5:$BX$86,53,FALSE)</f>
        <v>0</v>
      </c>
      <c r="I34" s="3">
        <f>SUM(B34:H34)</f>
        <v>0</v>
      </c>
    </row>
    <row r="35" spans="1:9" x14ac:dyDescent="0.2">
      <c r="A35" s="44">
        <v>3</v>
      </c>
      <c r="B35" s="3">
        <f>VLOOKUP($H$5,'Payroll Calculator'!$B$5:$BX$86,54,FALSE)</f>
        <v>0</v>
      </c>
      <c r="C35" s="3">
        <f>VLOOKUP($H$5,'Payroll Calculator'!$B$5:$BX$86,55,FALSE)</f>
        <v>0</v>
      </c>
      <c r="D35" s="3">
        <f>VLOOKUP($H$5,'Payroll Calculator'!$B$5:$BX$86,56,FALSE)</f>
        <v>0</v>
      </c>
      <c r="E35" s="3">
        <f>VLOOKUP($H$5,'Payroll Calculator'!$B$5:$BX$86,57,FALSE)</f>
        <v>0</v>
      </c>
      <c r="F35" s="3">
        <f>VLOOKUP($H$5,'Payroll Calculator'!$B$5:$BX$86,58,FALSE)</f>
        <v>0</v>
      </c>
      <c r="G35" s="3">
        <f>VLOOKUP($H$5,'Payroll Calculator'!$B$5:$BX$86,59,FALSE)</f>
        <v>0</v>
      </c>
      <c r="H35" s="3">
        <f>VLOOKUP($H$5,'Payroll Calculator'!$B$5:$BX$86,60,FALSE)</f>
        <v>0</v>
      </c>
      <c r="I35" s="3">
        <f>SUM(B35:H35)</f>
        <v>0</v>
      </c>
    </row>
    <row r="36" spans="1:9" x14ac:dyDescent="0.2">
      <c r="A36" s="44">
        <v>4</v>
      </c>
      <c r="B36" s="3">
        <f>VLOOKUP($H$5,'Payroll Calculator'!$B$5:$BX$86,61,FALSE)</f>
        <v>0</v>
      </c>
      <c r="C36" s="3">
        <f>VLOOKUP($H$5,'Payroll Calculator'!$B$5:$BX$86,62,FALSE)</f>
        <v>0</v>
      </c>
      <c r="D36" s="3">
        <f>VLOOKUP($H$5,'Payroll Calculator'!$B$5:$BX$86,63,FALSE)</f>
        <v>0</v>
      </c>
      <c r="E36" s="3">
        <f>VLOOKUP($H$5,'Payroll Calculator'!$B$5:$BX$86,64,FALSE)</f>
        <v>0</v>
      </c>
      <c r="F36" s="3">
        <f>VLOOKUP($H$5,'Payroll Calculator'!$B$5:$BX$86,65,FALSE)</f>
        <v>0</v>
      </c>
      <c r="G36" s="3">
        <f>VLOOKUP($H$5,'Payroll Calculator'!$B$5:$BX$86,66,FALSE)</f>
        <v>0</v>
      </c>
      <c r="H36" s="3">
        <f>VLOOKUP($H$5,'Payroll Calculator'!$B$5:$BX$86,67,FALSE)</f>
        <v>0</v>
      </c>
      <c r="I36" s="3">
        <f>SUM(B36:H36)</f>
        <v>0</v>
      </c>
    </row>
    <row r="37" spans="1:9" x14ac:dyDescent="0.2">
      <c r="A37" s="44">
        <v>5</v>
      </c>
      <c r="B37" s="3">
        <f>VLOOKUP($H$5,'Payroll Calculator'!$B$5:$BX$86,68,FALSE)</f>
        <v>0</v>
      </c>
      <c r="C37" s="3">
        <f>VLOOKUP($H$5,'Payroll Calculator'!$B$5:$BX$86,69,FALSE)</f>
        <v>0</v>
      </c>
      <c r="D37" s="3">
        <f>VLOOKUP($H$5,'Payroll Calculator'!$B$5:$BX$86,70,FALSE)</f>
        <v>0</v>
      </c>
      <c r="E37" s="3">
        <f>VLOOKUP($H$5,'Payroll Calculator'!$B$5:$BX$86,71,FALSE)</f>
        <v>0</v>
      </c>
      <c r="F37" s="3">
        <f>VLOOKUP($H$5,'Payroll Calculator'!$B$5:$BX$86,72,FALSE)</f>
        <v>0</v>
      </c>
      <c r="G37" s="3">
        <f>VLOOKUP($H$5,'Payroll Calculator'!$B$5:$BX$86,73,FALSE)</f>
        <v>0</v>
      </c>
      <c r="H37" s="3">
        <f>VLOOKUP($H$5,'Payroll Calculator'!$B$5:$BX$86,74,FALSE)</f>
        <v>0</v>
      </c>
      <c r="I37" s="3">
        <f>SUM(B37:H37)</f>
        <v>0</v>
      </c>
    </row>
    <row r="38" spans="1:9" ht="13.5" thickBot="1" x14ac:dyDescent="0.25">
      <c r="A38" s="182" t="s">
        <v>78</v>
      </c>
      <c r="B38" s="183"/>
      <c r="C38" s="183"/>
      <c r="D38" s="183"/>
      <c r="E38" s="183"/>
      <c r="F38" s="183"/>
      <c r="G38" s="183"/>
      <c r="H38" s="184"/>
      <c r="I38" s="3">
        <f>SUM(I33:I37)</f>
        <v>0</v>
      </c>
    </row>
    <row r="39" spans="1:9" ht="13.5" thickBot="1" x14ac:dyDescent="0.25">
      <c r="H39" s="44" t="s">
        <v>15</v>
      </c>
      <c r="I39" s="41">
        <f>+I38+I29</f>
        <v>0</v>
      </c>
    </row>
    <row r="40" spans="1:9" x14ac:dyDescent="0.2">
      <c r="A40" s="142"/>
      <c r="B40" s="142"/>
      <c r="C40" s="142"/>
      <c r="D40" s="142"/>
      <c r="E40" s="142"/>
      <c r="F40" s="142"/>
      <c r="G40" s="142"/>
      <c r="H40" s="2"/>
      <c r="I40" s="6"/>
    </row>
    <row r="41" spans="1:9" x14ac:dyDescent="0.2">
      <c r="B41" s="73" t="s">
        <v>18</v>
      </c>
      <c r="C41" s="72" t="s">
        <v>79</v>
      </c>
      <c r="D41" s="72" t="s">
        <v>19</v>
      </c>
      <c r="E41" s="73" t="s">
        <v>20</v>
      </c>
      <c r="F41" s="73" t="s">
        <v>21</v>
      </c>
      <c r="G41" s="72" t="s">
        <v>19</v>
      </c>
      <c r="H41" s="72" t="s">
        <v>22</v>
      </c>
    </row>
    <row r="42" spans="1:9" x14ac:dyDescent="0.2">
      <c r="B42" s="82">
        <f>VLOOKUP(H5,'Employee Information'!$B$6:$Z$85,6,FALSE)</f>
        <v>0</v>
      </c>
      <c r="C42" s="47">
        <f>+I39</f>
        <v>0</v>
      </c>
      <c r="D42" s="48">
        <f>+B42*C42</f>
        <v>0</v>
      </c>
      <c r="E42" s="51">
        <f>VLOOKUP(H5,'Employee Information'!$B$6:$Z$95,8,FALSE)</f>
        <v>0</v>
      </c>
      <c r="F42" s="50">
        <f>VLOOKUP(H5,'Employee Information'!$B$6:$Z$95,9,FALSE)</f>
        <v>0</v>
      </c>
      <c r="G42" s="49">
        <f>+E42*F42</f>
        <v>0</v>
      </c>
      <c r="H42" s="126">
        <f>+G42+D42</f>
        <v>0</v>
      </c>
    </row>
    <row r="43" spans="1:9" ht="13.5" thickBot="1" x14ac:dyDescent="0.25">
      <c r="A43" s="15" t="s">
        <v>0</v>
      </c>
      <c r="E43" s="13"/>
    </row>
    <row r="44" spans="1:9" ht="13.5" thickBot="1" x14ac:dyDescent="0.25">
      <c r="B44" s="197" t="s">
        <v>23</v>
      </c>
      <c r="C44" s="198"/>
      <c r="D44" s="198"/>
      <c r="E44" s="198"/>
      <c r="F44" s="198"/>
      <c r="G44" s="198"/>
      <c r="H44" s="199"/>
    </row>
    <row r="45" spans="1:9" ht="13.5" thickBot="1" x14ac:dyDescent="0.25">
      <c r="B45" s="46" t="s">
        <v>76</v>
      </c>
      <c r="C45" s="46" t="s">
        <v>47</v>
      </c>
      <c r="D45" s="194" t="s">
        <v>77</v>
      </c>
      <c r="E45" s="195"/>
      <c r="F45" s="195"/>
      <c r="G45" s="196"/>
      <c r="H45" s="69"/>
    </row>
    <row r="46" spans="1:9" x14ac:dyDescent="0.2">
      <c r="B46" s="78">
        <f>SUM($H$42*C46)</f>
        <v>0</v>
      </c>
      <c r="C46" s="75">
        <f>VLOOKUP(H5,'Employee Information'!$B$6:$Z$85,12,FALSE)</f>
        <v>0</v>
      </c>
      <c r="D46" s="163">
        <f>VLOOKUP(H5,'Employee Information'!$B$6:$Z$85,11,FALSE)</f>
        <v>0</v>
      </c>
      <c r="E46" s="164"/>
      <c r="F46" s="164"/>
      <c r="G46" s="164"/>
      <c r="H46" s="165"/>
    </row>
    <row r="47" spans="1:9" x14ac:dyDescent="0.2">
      <c r="B47" s="79">
        <f>SUM($H$42*C47)</f>
        <v>0</v>
      </c>
      <c r="C47" s="76">
        <f>VLOOKUP(H5,'Employee Information'!$B$6:$Z$85,15,FALSE)</f>
        <v>0</v>
      </c>
      <c r="D47" s="166">
        <f>VLOOKUP(H5,'Employee Information'!$B$6:$Z$85,14,FALSE)</f>
        <v>0</v>
      </c>
      <c r="E47" s="167"/>
      <c r="F47" s="167"/>
      <c r="G47" s="167"/>
      <c r="H47" s="168"/>
    </row>
    <row r="48" spans="1:9" x14ac:dyDescent="0.2">
      <c r="B48" s="79">
        <f>SUM($H$42*C48)</f>
        <v>0</v>
      </c>
      <c r="C48" s="76">
        <f>VLOOKUP(H5,'Employee Information'!$B$6:$Z$85,18,FALSE)</f>
        <v>0</v>
      </c>
      <c r="D48" s="166">
        <f>VLOOKUP(H5,'Employee Information'!$B$6:$Z$85,17,FALSE)</f>
        <v>0</v>
      </c>
      <c r="E48" s="167"/>
      <c r="F48" s="167"/>
      <c r="G48" s="167"/>
      <c r="H48" s="168"/>
    </row>
    <row r="49" spans="1:8" ht="13.5" thickBot="1" x14ac:dyDescent="0.25">
      <c r="A49" s="127" t="s">
        <v>15</v>
      </c>
      <c r="B49" s="80">
        <f>SUM(B46:B48)</f>
        <v>0</v>
      </c>
      <c r="C49" s="77">
        <f>SUM(C46:C48)</f>
        <v>0</v>
      </c>
      <c r="D49" s="70"/>
      <c r="E49" s="70"/>
      <c r="F49" s="70"/>
      <c r="G49" s="71"/>
      <c r="H49" s="74"/>
    </row>
    <row r="51" spans="1:8" x14ac:dyDescent="0.2">
      <c r="A51" t="s">
        <v>24</v>
      </c>
      <c r="C51" s="7"/>
      <c r="D51" s="7"/>
      <c r="E51" s="7"/>
      <c r="G51" t="s">
        <v>26</v>
      </c>
      <c r="H51" s="7"/>
    </row>
    <row r="53" spans="1:8" x14ac:dyDescent="0.2">
      <c r="A53" t="s">
        <v>25</v>
      </c>
      <c r="C53" s="7"/>
      <c r="D53" s="7"/>
      <c r="E53" s="7"/>
      <c r="G53" t="s">
        <v>26</v>
      </c>
      <c r="H53" s="7"/>
    </row>
    <row r="55" spans="1:8" x14ac:dyDescent="0.2">
      <c r="A55" t="s">
        <v>27</v>
      </c>
      <c r="C55" s="7"/>
      <c r="D55" s="7"/>
      <c r="E55" s="7"/>
      <c r="G55" t="s">
        <v>26</v>
      </c>
      <c r="H55" s="7"/>
    </row>
    <row r="56" spans="1:8" ht="5.25" customHeight="1" x14ac:dyDescent="0.2"/>
    <row r="100" spans="1:1" x14ac:dyDescent="0.2">
      <c r="A100" s="141" t="s">
        <v>87</v>
      </c>
    </row>
  </sheetData>
  <sheetProtection algorithmName="SHA-512" hashValue="hixF3B1GsxiGoz68w3S9XUERVlPyKcCkxS50i6NWzK9+zyp4anx26PiPrgE0IvKBrnrfy2NWMditYfJwSVJYaA==" saltValue="Mkn4m0w2J1qXba+S6lU22g==" spinCount="100000" sheet="1" objects="1" scenarios="1"/>
  <protectedRanges>
    <protectedRange algorithmName="SHA-512" hashValue="ikg33WJjJa1dLgzAu/kUgxgoZS7KYWzvMqMNHmzRmUcgCfWt5eErPdaKpmAtWqje8BrSOnSVN8mnYnZf3KfgTQ==" saltValue="a99fAjtqv5qQ/u1OOzEOJg==" spinCount="100000" sqref="H5" name="EmployeeID"/>
  </protectedRanges>
  <mergeCells count="19">
    <mergeCell ref="D48:H48"/>
    <mergeCell ref="A5:B5"/>
    <mergeCell ref="D15:E15"/>
    <mergeCell ref="G13:I13"/>
    <mergeCell ref="A20:I20"/>
    <mergeCell ref="C17:H17"/>
    <mergeCell ref="A29:H29"/>
    <mergeCell ref="B13:D13"/>
    <mergeCell ref="A7:I9"/>
    <mergeCell ref="A38:H38"/>
    <mergeCell ref="D45:G45"/>
    <mergeCell ref="B44:H44"/>
    <mergeCell ref="C18:I18"/>
    <mergeCell ref="D11:E11"/>
    <mergeCell ref="A1:I1"/>
    <mergeCell ref="A2:I2"/>
    <mergeCell ref="A3:I3"/>
    <mergeCell ref="D46:H46"/>
    <mergeCell ref="D47:H47"/>
  </mergeCells>
  <phoneticPr fontId="3" type="noConversion"/>
  <printOptions horizontalCentered="1"/>
  <pageMargins left="0.46" right="0.44" top="0.6" bottom="0.64" header="0.34" footer="0.28999999999999998"/>
  <pageSetup scale="95" fitToHeight="0" orientation="portrait" r:id="rId1"/>
  <headerFooter alignWithMargins="0">
    <oddHeader xml:space="preserve">&amp;C&amp;"Arial,Bold"&amp;11
</oddHeader>
    <oddFooter>&amp;R&amp;F</oddFooter>
  </headerFooter>
  <colBreaks count="1" manualBreakCount="1">
    <brk id="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Employee Information</vt:lpstr>
      <vt:lpstr>Payroll Calculator</vt:lpstr>
      <vt:lpstr>Master Template</vt:lpstr>
      <vt:lpstr>'Employee Information'!Print_Area</vt:lpstr>
      <vt:lpstr>'Master Template'!Print_Area</vt:lpstr>
      <vt:lpstr>'Payroll Calculator'!Print_Area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ELVA GUERRERO</dc:creator>
  <cp:lastModifiedBy>LYNETTE CARDOZA</cp:lastModifiedBy>
  <cp:lastPrinted>2016-07-21T12:54:48Z</cp:lastPrinted>
  <dcterms:created xsi:type="dcterms:W3CDTF">2007-05-22T19:48:52Z</dcterms:created>
  <dcterms:modified xsi:type="dcterms:W3CDTF">2024-08-06T12:57:42Z</dcterms:modified>
</cp:coreProperties>
</file>